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drawings/drawing68.xml" ContentType="application/vnd.openxmlformats-officedocument.drawing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Override PartName="/xl/drawings/drawing64.xml" ContentType="application/vnd.openxmlformats-officedocument.drawing+xml"/>
  <Override PartName="/xl/drawings/drawing75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drawings/drawing35.xml" ContentType="application/vnd.openxmlformats-officedocument.drawing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drawings/drawing42.xml" ContentType="application/vnd.openxmlformats-officedocument.drawing+xml"/>
  <Override PartName="/xl/drawings/drawing60.xml" ContentType="application/vnd.openxmlformats-officedocument.drawing+xml"/>
  <Override PartName="/xl/drawings/drawing71.xml" ContentType="application/vnd.openxmlformats-officedocument.drawing+xml"/>
  <Override PartName="/xl/worksheets/sheet69.xml" ContentType="application/vnd.openxmlformats-officedocument.spreadsheetml.worksheet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76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69.xml" ContentType="application/vnd.openxmlformats-officedocument.drawing+xml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58.xml" ContentType="application/vnd.openxmlformats-officedocument.drawing+xml"/>
  <Override PartName="/xl/drawings/drawing76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drawings/drawing18.xml" ContentType="application/vnd.openxmlformats-officedocument.drawing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drawings/drawing6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25.xml" ContentType="application/vnd.openxmlformats-officedocument.drawing+xml"/>
  <Override PartName="/xl/drawings/drawing43.xml" ContentType="application/vnd.openxmlformats-officedocument.drawing+xml"/>
  <Override PartName="/xl/drawings/drawing54.xml" ContentType="application/vnd.openxmlformats-officedocument.drawing+xml"/>
  <Override PartName="/xl/drawings/drawing7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drawings/drawing61.xml" ContentType="application/vnd.openxmlformats-officedocument.drawing+xml"/>
  <Override PartName="/xl/drawings/drawing70.xml" ContentType="application/vnd.openxmlformats-officedocument.drawing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drawings/drawing59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drawings/drawing66.xml" ContentType="application/vnd.openxmlformats-officedocument.drawing+xml"/>
  <Override PartName="/xl/drawings/drawing77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37.xml" ContentType="application/vnd.openxmlformats-officedocument.drawing+xml"/>
  <Override PartName="/xl/drawings/drawing55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44.xml" ContentType="application/vnd.openxmlformats-officedocument.drawing+xml"/>
  <Override PartName="/xl/drawings/drawing62.xml" ContentType="application/vnd.openxmlformats-officedocument.drawing+xml"/>
  <Override PartName="/xl/drawings/drawing73.xml" ContentType="application/vnd.openxmlformats-officedocument.drawing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drawings/drawing51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drawings/drawing11.xml" ContentType="application/vnd.openxmlformats-officedocument.drawing+xml"/>
  <Override PartName="/xl/drawings/drawing40.xml" ContentType="application/vnd.openxmlformats-officedocument.drawing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drawings/drawing9.xml" ContentType="application/vnd.openxmlformats-officedocument.drawing+xml"/>
  <Override PartName="/xl/drawings/drawing78.xml" ContentType="application/vnd.openxmlformats-officedocument.drawing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drawings/drawing67.xml" ContentType="application/vnd.openxmlformats-officedocument.drawing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27.xml" ContentType="application/vnd.openxmlformats-officedocument.drawing+xml"/>
  <Override PartName="/xl/drawings/drawing45.xml" ContentType="application/vnd.openxmlformats-officedocument.drawing+xml"/>
  <Override PartName="/xl/drawings/drawing56.xml" ContentType="application/vnd.openxmlformats-officedocument.drawing+xml"/>
  <Override PartName="/xl/drawings/drawing74.xml" ContentType="application/vnd.openxmlformats-officedocument.drawing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drawings/drawing63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255" windowHeight="7170" tabRatio="922"/>
  </bookViews>
  <sheets>
    <sheet name="Récapitulatif" sheetId="1" r:id="rId1"/>
    <sheet name="EPM -Jan " sheetId="74" r:id="rId2"/>
    <sheet name="EPM -Fev" sheetId="75" r:id="rId3"/>
    <sheet name="EPM -Mars" sheetId="76" r:id="rId4"/>
    <sheet name="EPM -Avril" sheetId="77" r:id="rId5"/>
    <sheet name="EPM -Mai" sheetId="78" r:id="rId6"/>
    <sheet name="EPM -Juin" sheetId="79" r:id="rId7"/>
    <sheet name="EPM -Juillet" sheetId="80" r:id="rId8"/>
    <sheet name="EPM -Aout" sheetId="81" r:id="rId9"/>
    <sheet name="EPM -Sept" sheetId="82" r:id="rId10"/>
    <sheet name="EPM -Oct" sheetId="83" r:id="rId11"/>
    <sheet name="EPM -Nov" sheetId="84" r:id="rId12"/>
    <sheet name="EPM -Dec" sheetId="85" r:id="rId13"/>
    <sheet name="EPM -Moy" sheetId="86" r:id="rId14"/>
    <sheet name="EM -Jan" sheetId="61" r:id="rId15"/>
    <sheet name="EM -Fev" sheetId="62" r:id="rId16"/>
    <sheet name="EM -Mars" sheetId="63" r:id="rId17"/>
    <sheet name="EM -Avril" sheetId="64" r:id="rId18"/>
    <sheet name="EM -Mai" sheetId="65" r:id="rId19"/>
    <sheet name="EM -Juin" sheetId="66" r:id="rId20"/>
    <sheet name="EM -Juillet" sheetId="67" r:id="rId21"/>
    <sheet name="EM -Août" sheetId="68" r:id="rId22"/>
    <sheet name="EM -Sept" sheetId="69" r:id="rId23"/>
    <sheet name="EM -Octobre" sheetId="70" r:id="rId24"/>
    <sheet name="EM -Nov" sheetId="71" r:id="rId25"/>
    <sheet name="EM -Dec" sheetId="72" r:id="rId26"/>
    <sheet name="EM -Avg" sheetId="73" r:id="rId27"/>
    <sheet name="GM -Jan-" sheetId="49" r:id="rId28"/>
    <sheet name="GM -Feb" sheetId="50" r:id="rId29"/>
    <sheet name="GM -Mar" sheetId="51" r:id="rId30"/>
    <sheet name="GM -Avril" sheetId="52" r:id="rId31"/>
    <sheet name="GM -Mai" sheetId="53" r:id="rId32"/>
    <sheet name="GM -Juin" sheetId="54" r:id="rId33"/>
    <sheet name="GM -Juillet" sheetId="55" r:id="rId34"/>
    <sheet name="GM -Août" sheetId="56" r:id="rId35"/>
    <sheet name="GM -Sept" sheetId="57" r:id="rId36"/>
    <sheet name="GM -Oct" sheetId="58" r:id="rId37"/>
    <sheet name="GM -Nov" sheetId="59" r:id="rId38"/>
    <sheet name="GM -Dec" sheetId="60" r:id="rId39"/>
    <sheet name="GM -Moy " sheetId="48" r:id="rId40"/>
    <sheet name="MLM -Jan" sheetId="2" r:id="rId41"/>
    <sheet name="MLM -Feb" sheetId="23" r:id="rId42"/>
    <sheet name="MLM -Mar" sheetId="24" r:id="rId43"/>
    <sheet name="MLM -Avril" sheetId="25" r:id="rId44"/>
    <sheet name="MLM -Mai" sheetId="26" r:id="rId45"/>
    <sheet name="MLM -Juin" sheetId="27" r:id="rId46"/>
    <sheet name="MLM -Juillet" sheetId="28" r:id="rId47"/>
    <sheet name="MLM -Août" sheetId="29" r:id="rId48"/>
    <sheet name="MLM -Sept" sheetId="30" r:id="rId49"/>
    <sheet name="MLM -Oct" sheetId="31" r:id="rId50"/>
    <sheet name="MLM -Nov" sheetId="32" r:id="rId51"/>
    <sheet name="MLM -Dec" sheetId="33" r:id="rId52"/>
    <sheet name="MLM -Moy" sheetId="34" r:id="rId53"/>
    <sheet name="MMLM -Jan" sheetId="35" r:id="rId54"/>
    <sheet name="MMLM -Feb" sheetId="36" r:id="rId55"/>
    <sheet name="MMLM -Mar" sheetId="37" r:id="rId56"/>
    <sheet name="MMLM -Avril" sheetId="38" r:id="rId57"/>
    <sheet name="MMLM -Mai" sheetId="39" r:id="rId58"/>
    <sheet name="MMLM -Juin" sheetId="40" r:id="rId59"/>
    <sheet name="MMLM -Juillet" sheetId="41" r:id="rId60"/>
    <sheet name="MMLM -Août" sheetId="42" r:id="rId61"/>
    <sheet name="MMLM -Sept" sheetId="43" r:id="rId62"/>
    <sheet name="MMLM -Oct" sheetId="44" r:id="rId63"/>
    <sheet name="MMLM -Nov" sheetId="45" r:id="rId64"/>
    <sheet name="MMLM -Dec" sheetId="46" r:id="rId65"/>
    <sheet name="MMLM -Moy" sheetId="47" r:id="rId66"/>
    <sheet name="EPFM-Jan" sheetId="87" r:id="rId67"/>
    <sheet name="EPFM-Feb" sheetId="88" r:id="rId68"/>
    <sheet name="EPFM-Mar" sheetId="89" r:id="rId69"/>
    <sheet name="EPFM-Avril" sheetId="90" r:id="rId70"/>
    <sheet name="EPFM-Mai" sheetId="91" r:id="rId71"/>
    <sheet name="EPFM-Juin" sheetId="92" r:id="rId72"/>
    <sheet name="EPFM-Juillet" sheetId="93" r:id="rId73"/>
    <sheet name="EPFM-Août" sheetId="94" r:id="rId74"/>
    <sheet name="EPFM-Sept" sheetId="95" r:id="rId75"/>
    <sheet name="EPFM-Oct" sheetId="96" r:id="rId76"/>
    <sheet name="EPFM-Nov" sheetId="97" r:id="rId77"/>
    <sheet name="EPFM-Dec" sheetId="99" r:id="rId78"/>
    <sheet name="EPFM-Moy" sheetId="100" r:id="rId79"/>
  </sheets>
  <calcPr calcId="124519"/>
</workbook>
</file>

<file path=xl/calcChain.xml><?xml version="1.0" encoding="utf-8"?>
<calcChain xmlns="http://schemas.openxmlformats.org/spreadsheetml/2006/main">
  <c r="M30" i="1"/>
  <c r="L19" l="1"/>
  <c r="L20"/>
  <c r="L21"/>
  <c r="L22"/>
  <c r="L23"/>
  <c r="L24"/>
  <c r="L25"/>
  <c r="L26"/>
  <c r="L27"/>
  <c r="L28"/>
  <c r="L29"/>
  <c r="L30"/>
  <c r="L18"/>
  <c r="J23" i="100"/>
  <c r="J24" s="1"/>
  <c r="M15"/>
  <c r="I9" s="1"/>
  <c r="L15"/>
  <c r="C4" s="1"/>
  <c r="C13" s="1"/>
  <c r="C14" s="1"/>
  <c r="K15"/>
  <c r="E4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M14"/>
  <c r="L14"/>
  <c r="K14"/>
  <c r="M13"/>
  <c r="L13"/>
  <c r="K13"/>
  <c r="M12"/>
  <c r="L12"/>
  <c r="K12"/>
  <c r="M11"/>
  <c r="L11"/>
  <c r="K11"/>
  <c r="M10"/>
  <c r="L10"/>
  <c r="K10"/>
  <c r="M9"/>
  <c r="L9"/>
  <c r="K9"/>
  <c r="M8"/>
  <c r="L8"/>
  <c r="K8"/>
  <c r="M7"/>
  <c r="L7"/>
  <c r="K7"/>
  <c r="M6"/>
  <c r="L6"/>
  <c r="K6"/>
  <c r="M5"/>
  <c r="L5"/>
  <c r="K5"/>
  <c r="M4"/>
  <c r="L4"/>
  <c r="K4"/>
  <c r="M3"/>
  <c r="L3"/>
  <c r="K3"/>
  <c r="J23" i="99"/>
  <c r="M15"/>
  <c r="L15"/>
  <c r="K15"/>
  <c r="M14"/>
  <c r="I9" s="1"/>
  <c r="L14"/>
  <c r="C4" s="1"/>
  <c r="C5" s="1"/>
  <c r="K14"/>
  <c r="E4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M13"/>
  <c r="L13"/>
  <c r="K13"/>
  <c r="M12"/>
  <c r="L12"/>
  <c r="K12"/>
  <c r="M11"/>
  <c r="L11"/>
  <c r="K11"/>
  <c r="M10"/>
  <c r="L10"/>
  <c r="K10"/>
  <c r="M9"/>
  <c r="L9"/>
  <c r="K9"/>
  <c r="M8"/>
  <c r="L8"/>
  <c r="K8"/>
  <c r="M7"/>
  <c r="L7"/>
  <c r="K7"/>
  <c r="M6"/>
  <c r="L6"/>
  <c r="K6"/>
  <c r="M5"/>
  <c r="L5"/>
  <c r="K5"/>
  <c r="M4"/>
  <c r="L4"/>
  <c r="K4"/>
  <c r="M3"/>
  <c r="L3"/>
  <c r="K3"/>
  <c r="J23" i="97"/>
  <c r="J24" s="1"/>
  <c r="M15"/>
  <c r="L15"/>
  <c r="K15"/>
  <c r="M14"/>
  <c r="L14"/>
  <c r="K14"/>
  <c r="M13"/>
  <c r="I9" s="1"/>
  <c r="L13"/>
  <c r="C4" s="1"/>
  <c r="K13"/>
  <c r="E4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M12"/>
  <c r="L12"/>
  <c r="K12"/>
  <c r="M11"/>
  <c r="L11"/>
  <c r="K11"/>
  <c r="M10"/>
  <c r="L10"/>
  <c r="K10"/>
  <c r="M9"/>
  <c r="L9"/>
  <c r="K9"/>
  <c r="M8"/>
  <c r="L8"/>
  <c r="K8"/>
  <c r="M7"/>
  <c r="L7"/>
  <c r="K7"/>
  <c r="M6"/>
  <c r="L6"/>
  <c r="K6"/>
  <c r="M5"/>
  <c r="L5"/>
  <c r="K5"/>
  <c r="M4"/>
  <c r="L4"/>
  <c r="K4"/>
  <c r="M3"/>
  <c r="L3"/>
  <c r="K3"/>
  <c r="J23" i="96"/>
  <c r="J24" s="1"/>
  <c r="M15"/>
  <c r="L15"/>
  <c r="K15"/>
  <c r="M14"/>
  <c r="L14"/>
  <c r="K14"/>
  <c r="M13"/>
  <c r="L13"/>
  <c r="K13"/>
  <c r="M12"/>
  <c r="I9" s="1"/>
  <c r="L12"/>
  <c r="C4" s="1"/>
  <c r="C13" s="1"/>
  <c r="C14" s="1"/>
  <c r="K12"/>
  <c r="E4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M11"/>
  <c r="L11"/>
  <c r="K11"/>
  <c r="M10"/>
  <c r="L10"/>
  <c r="K10"/>
  <c r="M9"/>
  <c r="L9"/>
  <c r="K9"/>
  <c r="M8"/>
  <c r="L8"/>
  <c r="K8"/>
  <c r="M7"/>
  <c r="L7"/>
  <c r="K7"/>
  <c r="M6"/>
  <c r="L6"/>
  <c r="K6"/>
  <c r="M5"/>
  <c r="L5"/>
  <c r="K5"/>
  <c r="M4"/>
  <c r="L4"/>
  <c r="K4"/>
  <c r="M3"/>
  <c r="L3"/>
  <c r="K3"/>
  <c r="J23" i="95"/>
  <c r="J24" s="1"/>
  <c r="M15"/>
  <c r="L15"/>
  <c r="K15"/>
  <c r="M14"/>
  <c r="L14"/>
  <c r="K14"/>
  <c r="M13"/>
  <c r="L13"/>
  <c r="K13"/>
  <c r="M12"/>
  <c r="L12"/>
  <c r="K12"/>
  <c r="M11"/>
  <c r="I9" s="1"/>
  <c r="L11"/>
  <c r="C4" s="1"/>
  <c r="C13" s="1"/>
  <c r="C14" s="1"/>
  <c r="K11"/>
  <c r="E4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M10"/>
  <c r="L10"/>
  <c r="K10"/>
  <c r="M9"/>
  <c r="L9"/>
  <c r="K9"/>
  <c r="M8"/>
  <c r="L8"/>
  <c r="K8"/>
  <c r="M7"/>
  <c r="L7"/>
  <c r="K7"/>
  <c r="M6"/>
  <c r="L6"/>
  <c r="K6"/>
  <c r="M5"/>
  <c r="L5"/>
  <c r="K5"/>
  <c r="M4"/>
  <c r="L4"/>
  <c r="K4"/>
  <c r="M3"/>
  <c r="L3"/>
  <c r="K3"/>
  <c r="J23" i="94"/>
  <c r="J24" s="1"/>
  <c r="M15"/>
  <c r="L15"/>
  <c r="K15"/>
  <c r="M14"/>
  <c r="L14"/>
  <c r="K14"/>
  <c r="M13"/>
  <c r="L13"/>
  <c r="K13"/>
  <c r="M12"/>
  <c r="L12"/>
  <c r="K12"/>
  <c r="M11"/>
  <c r="L11"/>
  <c r="K11"/>
  <c r="M10"/>
  <c r="I9" s="1"/>
  <c r="L10"/>
  <c r="C4" s="1"/>
  <c r="C13" s="1"/>
  <c r="C14" s="1"/>
  <c r="K10"/>
  <c r="E4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M9"/>
  <c r="L9"/>
  <c r="K9"/>
  <c r="M8"/>
  <c r="L8"/>
  <c r="K8"/>
  <c r="M7"/>
  <c r="L7"/>
  <c r="K7"/>
  <c r="M6"/>
  <c r="L6"/>
  <c r="K6"/>
  <c r="M5"/>
  <c r="L5"/>
  <c r="K5"/>
  <c r="M4"/>
  <c r="L4"/>
  <c r="K4"/>
  <c r="M3"/>
  <c r="L3"/>
  <c r="K3"/>
  <c r="J23" i="93"/>
  <c r="J24" s="1"/>
  <c r="M15"/>
  <c r="L15"/>
  <c r="K15"/>
  <c r="M14"/>
  <c r="L14"/>
  <c r="K14"/>
  <c r="M13"/>
  <c r="L13"/>
  <c r="K13"/>
  <c r="M12"/>
  <c r="L12"/>
  <c r="K12"/>
  <c r="M11"/>
  <c r="L11"/>
  <c r="K11"/>
  <c r="M10"/>
  <c r="L10"/>
  <c r="K10"/>
  <c r="M9"/>
  <c r="I9" s="1"/>
  <c r="L9"/>
  <c r="C4" s="1"/>
  <c r="C13" s="1"/>
  <c r="C14" s="1"/>
  <c r="K9"/>
  <c r="E4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M8"/>
  <c r="L8"/>
  <c r="K8"/>
  <c r="M7"/>
  <c r="L7"/>
  <c r="K7"/>
  <c r="M6"/>
  <c r="L6"/>
  <c r="K6"/>
  <c r="M5"/>
  <c r="L5"/>
  <c r="K5"/>
  <c r="M4"/>
  <c r="L4"/>
  <c r="K4"/>
  <c r="M3"/>
  <c r="L3"/>
  <c r="K3"/>
  <c r="J23" i="92"/>
  <c r="J24" s="1"/>
  <c r="M15"/>
  <c r="L15"/>
  <c r="K15"/>
  <c r="M14"/>
  <c r="L14"/>
  <c r="K14"/>
  <c r="M13"/>
  <c r="L13"/>
  <c r="K13"/>
  <c r="M12"/>
  <c r="L12"/>
  <c r="K12"/>
  <c r="M11"/>
  <c r="L11"/>
  <c r="K11"/>
  <c r="M10"/>
  <c r="L10"/>
  <c r="K10"/>
  <c r="M9"/>
  <c r="L9"/>
  <c r="K9"/>
  <c r="M8"/>
  <c r="I9" s="1"/>
  <c r="L8"/>
  <c r="C4" s="1"/>
  <c r="K8"/>
  <c r="E4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M7"/>
  <c r="L7"/>
  <c r="K7"/>
  <c r="M6"/>
  <c r="L6"/>
  <c r="K6"/>
  <c r="M5"/>
  <c r="L5"/>
  <c r="K5"/>
  <c r="M4"/>
  <c r="L4"/>
  <c r="K4"/>
  <c r="M3"/>
  <c r="L3"/>
  <c r="K3"/>
  <c r="J23" i="91"/>
  <c r="J24" s="1"/>
  <c r="M15"/>
  <c r="L15"/>
  <c r="K15"/>
  <c r="M14"/>
  <c r="L14"/>
  <c r="K14"/>
  <c r="M13"/>
  <c r="L13"/>
  <c r="K13"/>
  <c r="M12"/>
  <c r="L12"/>
  <c r="K12"/>
  <c r="M11"/>
  <c r="L11"/>
  <c r="K11"/>
  <c r="M10"/>
  <c r="L10"/>
  <c r="K10"/>
  <c r="M9"/>
  <c r="L9"/>
  <c r="K9"/>
  <c r="M8"/>
  <c r="L8"/>
  <c r="K8"/>
  <c r="M7"/>
  <c r="I9" s="1"/>
  <c r="L7"/>
  <c r="C4" s="1"/>
  <c r="C13" s="1"/>
  <c r="C14" s="1"/>
  <c r="K7"/>
  <c r="E4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M6"/>
  <c r="L6"/>
  <c r="K6"/>
  <c r="M5"/>
  <c r="L5"/>
  <c r="K5"/>
  <c r="M4"/>
  <c r="L4"/>
  <c r="K4"/>
  <c r="M3"/>
  <c r="L3"/>
  <c r="K3"/>
  <c r="J23" i="90"/>
  <c r="J24" s="1"/>
  <c r="M15"/>
  <c r="L15"/>
  <c r="K15"/>
  <c r="M14"/>
  <c r="L14"/>
  <c r="K14"/>
  <c r="M13"/>
  <c r="L13"/>
  <c r="K13"/>
  <c r="M12"/>
  <c r="L12"/>
  <c r="K12"/>
  <c r="M11"/>
  <c r="L11"/>
  <c r="K11"/>
  <c r="M10"/>
  <c r="L10"/>
  <c r="K10"/>
  <c r="M9"/>
  <c r="L9"/>
  <c r="K9"/>
  <c r="M8"/>
  <c r="L8"/>
  <c r="K8"/>
  <c r="M7"/>
  <c r="L7"/>
  <c r="K7"/>
  <c r="M6"/>
  <c r="I9" s="1"/>
  <c r="L6"/>
  <c r="C4" s="1"/>
  <c r="C13" s="1"/>
  <c r="C14" s="1"/>
  <c r="K6"/>
  <c r="E4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M5"/>
  <c r="L5"/>
  <c r="K5"/>
  <c r="M4"/>
  <c r="L4"/>
  <c r="K4"/>
  <c r="M3"/>
  <c r="L3"/>
  <c r="K3"/>
  <c r="J23" i="89"/>
  <c r="J24" s="1"/>
  <c r="M15"/>
  <c r="L15"/>
  <c r="K15"/>
  <c r="M14"/>
  <c r="L14"/>
  <c r="K14"/>
  <c r="M13"/>
  <c r="L13"/>
  <c r="K13"/>
  <c r="M12"/>
  <c r="L12"/>
  <c r="K12"/>
  <c r="M11"/>
  <c r="L11"/>
  <c r="K11"/>
  <c r="M10"/>
  <c r="L10"/>
  <c r="K10"/>
  <c r="M9"/>
  <c r="L9"/>
  <c r="K9"/>
  <c r="M8"/>
  <c r="L8"/>
  <c r="K8"/>
  <c r="M7"/>
  <c r="L7"/>
  <c r="K7"/>
  <c r="M6"/>
  <c r="L6"/>
  <c r="K6"/>
  <c r="M5"/>
  <c r="I9" s="1"/>
  <c r="L5"/>
  <c r="C4" s="1"/>
  <c r="C13" s="1"/>
  <c r="C14" s="1"/>
  <c r="K5"/>
  <c r="E4" s="1"/>
  <c r="M4"/>
  <c r="L4"/>
  <c r="K4"/>
  <c r="M3"/>
  <c r="L3"/>
  <c r="K3"/>
  <c r="J23" i="88"/>
  <c r="J24" s="1"/>
  <c r="M15"/>
  <c r="L15"/>
  <c r="K15"/>
  <c r="M14"/>
  <c r="L14"/>
  <c r="K14"/>
  <c r="M13"/>
  <c r="L13"/>
  <c r="K13"/>
  <c r="M12"/>
  <c r="L12"/>
  <c r="K12"/>
  <c r="M11"/>
  <c r="L11"/>
  <c r="K11"/>
  <c r="M10"/>
  <c r="L10"/>
  <c r="K10"/>
  <c r="M9"/>
  <c r="L9"/>
  <c r="K9"/>
  <c r="M8"/>
  <c r="L8"/>
  <c r="K8"/>
  <c r="M7"/>
  <c r="L7"/>
  <c r="K7"/>
  <c r="M6"/>
  <c r="L6"/>
  <c r="K6"/>
  <c r="M5"/>
  <c r="L5"/>
  <c r="K5"/>
  <c r="M4"/>
  <c r="I9" s="1"/>
  <c r="L4"/>
  <c r="C4" s="1"/>
  <c r="K4"/>
  <c r="E4" s="1"/>
  <c r="M3"/>
  <c r="L3"/>
  <c r="K3"/>
  <c r="M4" i="87"/>
  <c r="M5"/>
  <c r="M6"/>
  <c r="M7"/>
  <c r="M8"/>
  <c r="M9"/>
  <c r="M10"/>
  <c r="M11"/>
  <c r="M12"/>
  <c r="M13"/>
  <c r="M14"/>
  <c r="M15"/>
  <c r="M3"/>
  <c r="I9" s="1"/>
  <c r="K4"/>
  <c r="L4"/>
  <c r="K5"/>
  <c r="L5"/>
  <c r="K6"/>
  <c r="L6"/>
  <c r="K7"/>
  <c r="L7"/>
  <c r="K8"/>
  <c r="L8"/>
  <c r="K9"/>
  <c r="L9"/>
  <c r="K10"/>
  <c r="L10"/>
  <c r="K11"/>
  <c r="L11"/>
  <c r="K12"/>
  <c r="L12"/>
  <c r="K13"/>
  <c r="L13"/>
  <c r="K14"/>
  <c r="L14"/>
  <c r="K15"/>
  <c r="L15"/>
  <c r="L3"/>
  <c r="C4" s="1"/>
  <c r="C13" s="1"/>
  <c r="C14" s="1"/>
  <c r="K3"/>
  <c r="E4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J23"/>
  <c r="J24" s="1"/>
  <c r="M4" i="35"/>
  <c r="M4" i="36" s="1"/>
  <c r="M4" i="37" s="1"/>
  <c r="M4" i="38" s="1"/>
  <c r="M4" i="39" s="1"/>
  <c r="M4" i="40" s="1"/>
  <c r="M4" i="41" s="1"/>
  <c r="M4" i="42" s="1"/>
  <c r="M4" i="43" s="1"/>
  <c r="M4" i="44" s="1"/>
  <c r="M4" i="45" s="1"/>
  <c r="M4" i="46" s="1"/>
  <c r="M4" i="47" s="1"/>
  <c r="M5" i="35"/>
  <c r="M5" i="36" s="1"/>
  <c r="M5" i="37" s="1"/>
  <c r="M5" i="38" s="1"/>
  <c r="M5" i="39" s="1"/>
  <c r="M5" i="40" s="1"/>
  <c r="M5" i="41" s="1"/>
  <c r="M5" i="42" s="1"/>
  <c r="M5" i="43" s="1"/>
  <c r="M5" i="44" s="1"/>
  <c r="M5" i="45" s="1"/>
  <c r="M5" i="46" s="1"/>
  <c r="M5" i="47" s="1"/>
  <c r="M6" i="35"/>
  <c r="M6" i="36" s="1"/>
  <c r="M6" i="37" s="1"/>
  <c r="M6" i="38" s="1"/>
  <c r="M6" i="39" s="1"/>
  <c r="M6" i="40" s="1"/>
  <c r="M6" i="41" s="1"/>
  <c r="M6" i="42" s="1"/>
  <c r="M6" i="43" s="1"/>
  <c r="M6" i="44" s="1"/>
  <c r="M6" i="45" s="1"/>
  <c r="M6" i="46" s="1"/>
  <c r="M6" i="47" s="1"/>
  <c r="M7" i="35"/>
  <c r="M7" i="36" s="1"/>
  <c r="M7" i="37" s="1"/>
  <c r="M7" i="38" s="1"/>
  <c r="M7" i="39" s="1"/>
  <c r="M7" i="40" s="1"/>
  <c r="M7" i="41" s="1"/>
  <c r="M7" i="42" s="1"/>
  <c r="M7" i="43" s="1"/>
  <c r="M7" i="44" s="1"/>
  <c r="M7" i="45" s="1"/>
  <c r="M7" i="46" s="1"/>
  <c r="M7" i="47" s="1"/>
  <c r="M8" i="35"/>
  <c r="M8" i="36" s="1"/>
  <c r="M8" i="37" s="1"/>
  <c r="M8" i="38" s="1"/>
  <c r="M8" i="39" s="1"/>
  <c r="M8" i="40" s="1"/>
  <c r="M8" i="41" s="1"/>
  <c r="M8" i="42" s="1"/>
  <c r="M8" i="43" s="1"/>
  <c r="M8" i="44" s="1"/>
  <c r="M8" i="45" s="1"/>
  <c r="M8" i="46" s="1"/>
  <c r="M8" i="47" s="1"/>
  <c r="M9" i="35"/>
  <c r="M9" i="36" s="1"/>
  <c r="M9" i="37" s="1"/>
  <c r="M9" i="38" s="1"/>
  <c r="M9" i="39" s="1"/>
  <c r="M9" i="40" s="1"/>
  <c r="M9" i="41" s="1"/>
  <c r="M9" i="42" s="1"/>
  <c r="M9" i="43" s="1"/>
  <c r="M9" i="44" s="1"/>
  <c r="M9" i="45" s="1"/>
  <c r="M9" i="46" s="1"/>
  <c r="M9" i="47" s="1"/>
  <c r="M10" i="35"/>
  <c r="M10" i="36" s="1"/>
  <c r="M10" i="37" s="1"/>
  <c r="M10" i="38" s="1"/>
  <c r="M10" i="39" s="1"/>
  <c r="M10" i="40" s="1"/>
  <c r="M10" i="41" s="1"/>
  <c r="M10" i="42" s="1"/>
  <c r="M10" i="43" s="1"/>
  <c r="M10" i="44" s="1"/>
  <c r="M10" i="45" s="1"/>
  <c r="M10" i="46" s="1"/>
  <c r="M10" i="47" s="1"/>
  <c r="M11" i="35"/>
  <c r="M11" i="36" s="1"/>
  <c r="M11" i="37" s="1"/>
  <c r="M11" i="38" s="1"/>
  <c r="M11" i="39" s="1"/>
  <c r="M11" i="40" s="1"/>
  <c r="M11" i="41" s="1"/>
  <c r="M11" i="42" s="1"/>
  <c r="M11" i="43" s="1"/>
  <c r="M11" i="44" s="1"/>
  <c r="M11" i="45" s="1"/>
  <c r="M11" i="46" s="1"/>
  <c r="M11" i="47" s="1"/>
  <c r="M12" i="35"/>
  <c r="M12" i="36" s="1"/>
  <c r="M12" i="37" s="1"/>
  <c r="M12" i="38" s="1"/>
  <c r="M12" i="39" s="1"/>
  <c r="M12" i="40" s="1"/>
  <c r="M12" i="41" s="1"/>
  <c r="M12" i="42" s="1"/>
  <c r="M12" i="43" s="1"/>
  <c r="M12" i="44" s="1"/>
  <c r="M12" i="45" s="1"/>
  <c r="M12" i="46" s="1"/>
  <c r="M12" i="47" s="1"/>
  <c r="M13" i="35"/>
  <c r="M13" i="36" s="1"/>
  <c r="M13" i="37" s="1"/>
  <c r="M13" i="38" s="1"/>
  <c r="M13" i="39" s="1"/>
  <c r="M13" i="40" s="1"/>
  <c r="M13" i="41" s="1"/>
  <c r="M13" i="42" s="1"/>
  <c r="M13" i="43" s="1"/>
  <c r="M13" i="44" s="1"/>
  <c r="M13" i="45" s="1"/>
  <c r="M13" i="46" s="1"/>
  <c r="M13" i="47" s="1"/>
  <c r="M14" i="35"/>
  <c r="M14" i="36" s="1"/>
  <c r="M14" i="37" s="1"/>
  <c r="M14" i="38" s="1"/>
  <c r="M14" i="39" s="1"/>
  <c r="M14" i="40" s="1"/>
  <c r="M14" i="41" s="1"/>
  <c r="M14" i="42" s="1"/>
  <c r="M14" i="43" s="1"/>
  <c r="M14" i="44" s="1"/>
  <c r="M14" i="45" s="1"/>
  <c r="M14" i="46" s="1"/>
  <c r="M14" i="47" s="1"/>
  <c r="M15" i="35"/>
  <c r="M15" i="36" s="1"/>
  <c r="M15" i="37" s="1"/>
  <c r="M15" i="38" s="1"/>
  <c r="M15" i="39" s="1"/>
  <c r="M15" i="40" s="1"/>
  <c r="M15" i="41" s="1"/>
  <c r="M15" i="42" s="1"/>
  <c r="M15" i="43" s="1"/>
  <c r="M15" i="44" s="1"/>
  <c r="M15" i="45" s="1"/>
  <c r="M15" i="46" s="1"/>
  <c r="M15" i="47" s="1"/>
  <c r="M3" i="35"/>
  <c r="M3" i="36" s="1"/>
  <c r="M3" i="37" s="1"/>
  <c r="M3" i="38" s="1"/>
  <c r="M3" i="39" s="1"/>
  <c r="M3" i="40" s="1"/>
  <c r="M3" i="41" s="1"/>
  <c r="M3" i="42" s="1"/>
  <c r="M3" i="43" s="1"/>
  <c r="M3" i="44" s="1"/>
  <c r="M3" i="45" s="1"/>
  <c r="M3" i="46" s="1"/>
  <c r="M3" i="47" s="1"/>
  <c r="K4" i="35"/>
  <c r="K4" i="36" s="1"/>
  <c r="K4" i="37" s="1"/>
  <c r="K4" i="38" s="1"/>
  <c r="K4" i="39" s="1"/>
  <c r="K4" i="40" s="1"/>
  <c r="K4" i="41" s="1"/>
  <c r="K4" i="42" s="1"/>
  <c r="K4" i="43" s="1"/>
  <c r="K4" i="44" s="1"/>
  <c r="K4" i="45" s="1"/>
  <c r="K4" i="46" s="1"/>
  <c r="K4" i="47" s="1"/>
  <c r="L4" i="35"/>
  <c r="L4" i="36" s="1"/>
  <c r="L4" i="37" s="1"/>
  <c r="L4" i="38" s="1"/>
  <c r="L4" i="39" s="1"/>
  <c r="L4" i="40" s="1"/>
  <c r="L4" i="41" s="1"/>
  <c r="L4" i="42" s="1"/>
  <c r="L4" i="43" s="1"/>
  <c r="L4" i="44" s="1"/>
  <c r="L4" i="45" s="1"/>
  <c r="L4" i="46" s="1"/>
  <c r="L4" i="47" s="1"/>
  <c r="K5" i="35"/>
  <c r="K5" i="36" s="1"/>
  <c r="K5" i="37" s="1"/>
  <c r="K5" i="38" s="1"/>
  <c r="K5" i="39" s="1"/>
  <c r="K5" i="40" s="1"/>
  <c r="K5" i="41" s="1"/>
  <c r="K5" i="42" s="1"/>
  <c r="K5" i="43" s="1"/>
  <c r="K5" i="44" s="1"/>
  <c r="K5" i="45" s="1"/>
  <c r="K5" i="46" s="1"/>
  <c r="K5" i="47" s="1"/>
  <c r="L5" i="35"/>
  <c r="L5" i="36" s="1"/>
  <c r="L5" i="37" s="1"/>
  <c r="L5" i="38" s="1"/>
  <c r="L5" i="39" s="1"/>
  <c r="L5" i="40" s="1"/>
  <c r="L5" i="41" s="1"/>
  <c r="L5" i="42" s="1"/>
  <c r="L5" i="43" s="1"/>
  <c r="L5" i="44" s="1"/>
  <c r="L5" i="45" s="1"/>
  <c r="L5" i="46" s="1"/>
  <c r="L5" i="47" s="1"/>
  <c r="K6" i="35"/>
  <c r="K6" i="36" s="1"/>
  <c r="K6" i="37" s="1"/>
  <c r="K6" i="38" s="1"/>
  <c r="K6" i="39" s="1"/>
  <c r="K6" i="40" s="1"/>
  <c r="K6" i="41" s="1"/>
  <c r="K6" i="42" s="1"/>
  <c r="K6" i="43" s="1"/>
  <c r="K6" i="44" s="1"/>
  <c r="K6" i="45" s="1"/>
  <c r="K6" i="46" s="1"/>
  <c r="K6" i="47" s="1"/>
  <c r="L6" i="35"/>
  <c r="L6" i="36" s="1"/>
  <c r="L6" i="37" s="1"/>
  <c r="L6" i="38" s="1"/>
  <c r="L6" i="39" s="1"/>
  <c r="L6" i="40" s="1"/>
  <c r="L6" i="41" s="1"/>
  <c r="L6" i="42" s="1"/>
  <c r="L6" i="43" s="1"/>
  <c r="L6" i="44" s="1"/>
  <c r="L6" i="45" s="1"/>
  <c r="L6" i="46" s="1"/>
  <c r="L6" i="47" s="1"/>
  <c r="K7" i="35"/>
  <c r="K7" i="36" s="1"/>
  <c r="K7" i="37" s="1"/>
  <c r="K7" i="38" s="1"/>
  <c r="K7" i="39" s="1"/>
  <c r="K7" i="40" s="1"/>
  <c r="K7" i="41" s="1"/>
  <c r="K7" i="42" s="1"/>
  <c r="K7" i="43" s="1"/>
  <c r="K7" i="44" s="1"/>
  <c r="K7" i="45" s="1"/>
  <c r="K7" i="46" s="1"/>
  <c r="K7" i="47" s="1"/>
  <c r="L7" i="35"/>
  <c r="L7" i="36" s="1"/>
  <c r="L7" i="37" s="1"/>
  <c r="L7" i="38" s="1"/>
  <c r="L7" i="39" s="1"/>
  <c r="L7" i="40" s="1"/>
  <c r="L7" i="41" s="1"/>
  <c r="L7" i="42" s="1"/>
  <c r="L7" i="43" s="1"/>
  <c r="L7" i="44" s="1"/>
  <c r="L7" i="45" s="1"/>
  <c r="L7" i="46" s="1"/>
  <c r="L7" i="47" s="1"/>
  <c r="K8" i="35"/>
  <c r="K8" i="36" s="1"/>
  <c r="K8" i="37" s="1"/>
  <c r="K8" i="38" s="1"/>
  <c r="K8" i="39" s="1"/>
  <c r="K8" i="40" s="1"/>
  <c r="K8" i="41" s="1"/>
  <c r="K8" i="42" s="1"/>
  <c r="K8" i="43" s="1"/>
  <c r="K8" i="44" s="1"/>
  <c r="K8" i="45" s="1"/>
  <c r="K8" i="46" s="1"/>
  <c r="K8" i="47" s="1"/>
  <c r="L8" i="35"/>
  <c r="L8" i="36" s="1"/>
  <c r="L8" i="37" s="1"/>
  <c r="L8" i="38" s="1"/>
  <c r="L8" i="39" s="1"/>
  <c r="L8" i="40" s="1"/>
  <c r="L8" i="41" s="1"/>
  <c r="L8" i="42" s="1"/>
  <c r="L8" i="43" s="1"/>
  <c r="L8" i="44" s="1"/>
  <c r="L8" i="45" s="1"/>
  <c r="L8" i="46" s="1"/>
  <c r="L8" i="47" s="1"/>
  <c r="K9" i="35"/>
  <c r="K9" i="36" s="1"/>
  <c r="K9" i="37" s="1"/>
  <c r="K9" i="38" s="1"/>
  <c r="K9" i="39" s="1"/>
  <c r="K9" i="40" s="1"/>
  <c r="K9" i="41" s="1"/>
  <c r="K9" i="42" s="1"/>
  <c r="K9" i="43" s="1"/>
  <c r="K9" i="44" s="1"/>
  <c r="K9" i="45" s="1"/>
  <c r="K9" i="46" s="1"/>
  <c r="K9" i="47" s="1"/>
  <c r="L9" i="35"/>
  <c r="L9" i="36" s="1"/>
  <c r="L9" i="37" s="1"/>
  <c r="L9" i="38" s="1"/>
  <c r="L9" i="39" s="1"/>
  <c r="L9" i="40" s="1"/>
  <c r="L9" i="41" s="1"/>
  <c r="L9" i="42" s="1"/>
  <c r="L9" i="43" s="1"/>
  <c r="L9" i="44" s="1"/>
  <c r="L9" i="45" s="1"/>
  <c r="L9" i="46" s="1"/>
  <c r="L9" i="47" s="1"/>
  <c r="K10" i="35"/>
  <c r="K10" i="36" s="1"/>
  <c r="K10" i="37" s="1"/>
  <c r="K10" i="38" s="1"/>
  <c r="K10" i="39" s="1"/>
  <c r="K10" i="40" s="1"/>
  <c r="K10" i="41" s="1"/>
  <c r="K10" i="42" s="1"/>
  <c r="K10" i="43" s="1"/>
  <c r="K10" i="44" s="1"/>
  <c r="K10" i="45" s="1"/>
  <c r="K10" i="46" s="1"/>
  <c r="K10" i="47" s="1"/>
  <c r="L10" i="35"/>
  <c r="L10" i="36" s="1"/>
  <c r="L10" i="37" s="1"/>
  <c r="L10" i="38" s="1"/>
  <c r="L10" i="39" s="1"/>
  <c r="L10" i="40" s="1"/>
  <c r="L10" i="41" s="1"/>
  <c r="L10" i="42" s="1"/>
  <c r="L10" i="43" s="1"/>
  <c r="L10" i="44" s="1"/>
  <c r="L10" i="45" s="1"/>
  <c r="L10" i="46" s="1"/>
  <c r="L10" i="47" s="1"/>
  <c r="K11" i="35"/>
  <c r="K11" i="36" s="1"/>
  <c r="K11" i="37" s="1"/>
  <c r="K11" i="38" s="1"/>
  <c r="K11" i="39" s="1"/>
  <c r="K11" i="40" s="1"/>
  <c r="K11" i="41" s="1"/>
  <c r="K11" i="42" s="1"/>
  <c r="K11" i="43" s="1"/>
  <c r="K11" i="44" s="1"/>
  <c r="K11" i="45" s="1"/>
  <c r="K11" i="46" s="1"/>
  <c r="K11" i="47" s="1"/>
  <c r="L11" i="35"/>
  <c r="L11" i="36" s="1"/>
  <c r="L11" i="37" s="1"/>
  <c r="L11" i="38" s="1"/>
  <c r="L11" i="39" s="1"/>
  <c r="L11" i="40" s="1"/>
  <c r="L11" i="41" s="1"/>
  <c r="L11" i="42" s="1"/>
  <c r="L11" i="43" s="1"/>
  <c r="L11" i="44" s="1"/>
  <c r="L11" i="45" s="1"/>
  <c r="L11" i="46" s="1"/>
  <c r="L11" i="47" s="1"/>
  <c r="K12" i="35"/>
  <c r="K12" i="36" s="1"/>
  <c r="K12" i="37" s="1"/>
  <c r="K12" i="38" s="1"/>
  <c r="K12" i="39" s="1"/>
  <c r="K12" i="40" s="1"/>
  <c r="K12" i="41" s="1"/>
  <c r="K12" i="42" s="1"/>
  <c r="K12" i="43" s="1"/>
  <c r="K12" i="44" s="1"/>
  <c r="K12" i="45" s="1"/>
  <c r="K12" i="46" s="1"/>
  <c r="K12" i="47" s="1"/>
  <c r="L12" i="35"/>
  <c r="L12" i="36" s="1"/>
  <c r="L12" i="37" s="1"/>
  <c r="L12" i="38" s="1"/>
  <c r="L12" i="39" s="1"/>
  <c r="L12" i="40" s="1"/>
  <c r="L12" i="41" s="1"/>
  <c r="L12" i="42" s="1"/>
  <c r="L12" i="43" s="1"/>
  <c r="L12" i="44" s="1"/>
  <c r="L12" i="45" s="1"/>
  <c r="L12" i="46" s="1"/>
  <c r="L12" i="47" s="1"/>
  <c r="K13" i="35"/>
  <c r="K13" i="36" s="1"/>
  <c r="K13" i="37" s="1"/>
  <c r="K13" i="38" s="1"/>
  <c r="K13" i="39" s="1"/>
  <c r="K13" i="40" s="1"/>
  <c r="K13" i="41" s="1"/>
  <c r="K13" i="42" s="1"/>
  <c r="K13" i="43" s="1"/>
  <c r="K13" i="44" s="1"/>
  <c r="K13" i="45" s="1"/>
  <c r="K13" i="46" s="1"/>
  <c r="K13" i="47" s="1"/>
  <c r="L13" i="35"/>
  <c r="L13" i="36" s="1"/>
  <c r="L13" i="37" s="1"/>
  <c r="L13" i="38" s="1"/>
  <c r="L13" i="39" s="1"/>
  <c r="L13" i="40" s="1"/>
  <c r="L13" i="41" s="1"/>
  <c r="L13" i="42" s="1"/>
  <c r="L13" i="43" s="1"/>
  <c r="L13" i="44" s="1"/>
  <c r="L13" i="45" s="1"/>
  <c r="L13" i="46" s="1"/>
  <c r="L13" i="47" s="1"/>
  <c r="K14" i="35"/>
  <c r="K14" i="36" s="1"/>
  <c r="K14" i="37" s="1"/>
  <c r="K14" i="38" s="1"/>
  <c r="K14" i="39" s="1"/>
  <c r="K14" i="40" s="1"/>
  <c r="K14" i="41" s="1"/>
  <c r="K14" i="42" s="1"/>
  <c r="K14" i="43" s="1"/>
  <c r="K14" i="44" s="1"/>
  <c r="K14" i="45" s="1"/>
  <c r="K14" i="46" s="1"/>
  <c r="K14" i="47" s="1"/>
  <c r="L14" i="35"/>
  <c r="L14" i="36" s="1"/>
  <c r="L14" i="37" s="1"/>
  <c r="L14" i="38" s="1"/>
  <c r="L14" i="39" s="1"/>
  <c r="L14" i="40" s="1"/>
  <c r="L14" i="41" s="1"/>
  <c r="L14" i="42" s="1"/>
  <c r="L14" i="43" s="1"/>
  <c r="L14" i="44" s="1"/>
  <c r="L14" i="45" s="1"/>
  <c r="L14" i="46" s="1"/>
  <c r="L14" i="47" s="1"/>
  <c r="K15" i="35"/>
  <c r="K15" i="36" s="1"/>
  <c r="K15" i="37" s="1"/>
  <c r="K15" i="38" s="1"/>
  <c r="K15" i="39" s="1"/>
  <c r="K15" i="40" s="1"/>
  <c r="K15" i="41" s="1"/>
  <c r="K15" i="42" s="1"/>
  <c r="K15" i="43" s="1"/>
  <c r="K15" i="44" s="1"/>
  <c r="K15" i="45" s="1"/>
  <c r="K15" i="46" s="1"/>
  <c r="K15" i="47" s="1"/>
  <c r="L15" i="35"/>
  <c r="L15" i="36" s="1"/>
  <c r="L15" i="37" s="1"/>
  <c r="L15" i="38" s="1"/>
  <c r="L15" i="39" s="1"/>
  <c r="L15" i="40" s="1"/>
  <c r="L15" i="41" s="1"/>
  <c r="L15" i="42" s="1"/>
  <c r="L15" i="43" s="1"/>
  <c r="L15" i="44" s="1"/>
  <c r="L15" i="45" s="1"/>
  <c r="L15" i="46" s="1"/>
  <c r="L15" i="47" s="1"/>
  <c r="L3" i="35"/>
  <c r="L3" i="36" s="1"/>
  <c r="L3" i="37" s="1"/>
  <c r="L3" i="38" s="1"/>
  <c r="L3" i="39" s="1"/>
  <c r="L3" i="40" s="1"/>
  <c r="L3" i="41" s="1"/>
  <c r="L3" i="42" s="1"/>
  <c r="L3" i="43" s="1"/>
  <c r="L3" i="44" s="1"/>
  <c r="L3" i="45" s="1"/>
  <c r="L3" i="46" s="1"/>
  <c r="L3" i="47" s="1"/>
  <c r="K3" i="35"/>
  <c r="K3" i="36" s="1"/>
  <c r="K3" i="37" s="1"/>
  <c r="K3" i="38" s="1"/>
  <c r="K3" i="39" s="1"/>
  <c r="K3" i="40" s="1"/>
  <c r="K3" i="41" s="1"/>
  <c r="K3" i="42" s="1"/>
  <c r="K3" i="43" s="1"/>
  <c r="K3" i="44" s="1"/>
  <c r="K3" i="45" s="1"/>
  <c r="K3" i="46" s="1"/>
  <c r="K3" i="47" s="1"/>
  <c r="M4" i="2"/>
  <c r="M4" i="23" s="1"/>
  <c r="M4" i="24" s="1"/>
  <c r="M4" i="25" s="1"/>
  <c r="M4" i="26" s="1"/>
  <c r="M4" i="27" s="1"/>
  <c r="M4" i="28" s="1"/>
  <c r="M4" i="29" s="1"/>
  <c r="M4" i="30" s="1"/>
  <c r="M4" i="31" s="1"/>
  <c r="M4" i="32" s="1"/>
  <c r="M4" i="33" s="1"/>
  <c r="M4" i="34" s="1"/>
  <c r="M5" i="2"/>
  <c r="M5" i="23" s="1"/>
  <c r="M5" i="24" s="1"/>
  <c r="M5" i="25" s="1"/>
  <c r="M5" i="26" s="1"/>
  <c r="M5" i="27" s="1"/>
  <c r="M5" i="28" s="1"/>
  <c r="M5" i="29" s="1"/>
  <c r="M5" i="30" s="1"/>
  <c r="M5" i="31" s="1"/>
  <c r="M5" i="32" s="1"/>
  <c r="M5" i="33" s="1"/>
  <c r="M5" i="34" s="1"/>
  <c r="M6" i="2"/>
  <c r="M6" i="23" s="1"/>
  <c r="M6" i="24" s="1"/>
  <c r="M6" i="25" s="1"/>
  <c r="M6" i="26" s="1"/>
  <c r="M6" i="27" s="1"/>
  <c r="M6" i="28" s="1"/>
  <c r="M6" i="29" s="1"/>
  <c r="M6" i="30" s="1"/>
  <c r="M6" i="31" s="1"/>
  <c r="M6" i="32" s="1"/>
  <c r="M6" i="33" s="1"/>
  <c r="M6" i="34" s="1"/>
  <c r="M7" i="2"/>
  <c r="M7" i="23" s="1"/>
  <c r="M7" i="24" s="1"/>
  <c r="M7" i="25" s="1"/>
  <c r="M7" i="26" s="1"/>
  <c r="M7" i="27" s="1"/>
  <c r="M7" i="28" s="1"/>
  <c r="M7" i="29" s="1"/>
  <c r="M7" i="30" s="1"/>
  <c r="M7" i="31" s="1"/>
  <c r="M7" i="32" s="1"/>
  <c r="M7" i="33" s="1"/>
  <c r="M7" i="34" s="1"/>
  <c r="M8" i="2"/>
  <c r="M8" i="23" s="1"/>
  <c r="M8" i="24" s="1"/>
  <c r="M8" i="25" s="1"/>
  <c r="M8" i="26" s="1"/>
  <c r="M8" i="27" s="1"/>
  <c r="M8" i="28" s="1"/>
  <c r="M8" i="29" s="1"/>
  <c r="M8" i="30" s="1"/>
  <c r="M8" i="31" s="1"/>
  <c r="M8" i="32" s="1"/>
  <c r="M8" i="33" s="1"/>
  <c r="M8" i="34" s="1"/>
  <c r="M9" i="2"/>
  <c r="M9" i="23" s="1"/>
  <c r="M9" i="24" s="1"/>
  <c r="M9" i="25" s="1"/>
  <c r="M9" i="26" s="1"/>
  <c r="M9" i="27" s="1"/>
  <c r="M9" i="28" s="1"/>
  <c r="M9" i="29" s="1"/>
  <c r="M9" i="30" s="1"/>
  <c r="M9" i="31" s="1"/>
  <c r="M9" i="32" s="1"/>
  <c r="M9" i="33" s="1"/>
  <c r="M9" i="34" s="1"/>
  <c r="M10" i="2"/>
  <c r="M10" i="23" s="1"/>
  <c r="M10" i="24" s="1"/>
  <c r="M10" i="25" s="1"/>
  <c r="M10" i="26" s="1"/>
  <c r="M10" i="27" s="1"/>
  <c r="M10" i="28" s="1"/>
  <c r="M10" i="29" s="1"/>
  <c r="M10" i="30" s="1"/>
  <c r="M10" i="31" s="1"/>
  <c r="M10" i="32" s="1"/>
  <c r="M10" i="33" s="1"/>
  <c r="M10" i="34" s="1"/>
  <c r="M11" i="2"/>
  <c r="M11" i="23" s="1"/>
  <c r="M11" i="24" s="1"/>
  <c r="M11" i="25" s="1"/>
  <c r="M11" i="26" s="1"/>
  <c r="M11" i="27" s="1"/>
  <c r="M11" i="28" s="1"/>
  <c r="M11" i="29" s="1"/>
  <c r="M11" i="30" s="1"/>
  <c r="M11" i="31" s="1"/>
  <c r="M11" i="32" s="1"/>
  <c r="M11" i="33" s="1"/>
  <c r="M11" i="34" s="1"/>
  <c r="M12" i="2"/>
  <c r="M12" i="23" s="1"/>
  <c r="M12" i="24" s="1"/>
  <c r="M12" i="25" s="1"/>
  <c r="M12" i="26" s="1"/>
  <c r="M12" i="27" s="1"/>
  <c r="M12" i="28" s="1"/>
  <c r="M12" i="29" s="1"/>
  <c r="M12" i="30" s="1"/>
  <c r="M12" i="31" s="1"/>
  <c r="M12" i="32" s="1"/>
  <c r="M12" i="33" s="1"/>
  <c r="M12" i="34" s="1"/>
  <c r="M13" i="2"/>
  <c r="M13" i="23" s="1"/>
  <c r="M13" i="24" s="1"/>
  <c r="M13" i="25" s="1"/>
  <c r="M13" i="26" s="1"/>
  <c r="M13" i="27" s="1"/>
  <c r="M13" i="28" s="1"/>
  <c r="M13" i="29" s="1"/>
  <c r="M13" i="30" s="1"/>
  <c r="M13" i="31" s="1"/>
  <c r="M13" i="32" s="1"/>
  <c r="M13" i="33" s="1"/>
  <c r="M13" i="34" s="1"/>
  <c r="M14" i="2"/>
  <c r="M14" i="23" s="1"/>
  <c r="M14" i="24" s="1"/>
  <c r="M14" i="25" s="1"/>
  <c r="M14" i="26" s="1"/>
  <c r="M14" i="27" s="1"/>
  <c r="M14" i="28" s="1"/>
  <c r="M14" i="29" s="1"/>
  <c r="M14" i="30" s="1"/>
  <c r="M14" i="31" s="1"/>
  <c r="M14" i="32" s="1"/>
  <c r="M14" i="33" s="1"/>
  <c r="M14" i="34" s="1"/>
  <c r="M15" i="2"/>
  <c r="M15" i="23" s="1"/>
  <c r="M15" i="24" s="1"/>
  <c r="M15" i="25" s="1"/>
  <c r="M15" i="26" s="1"/>
  <c r="M15" i="27" s="1"/>
  <c r="M15" i="28" s="1"/>
  <c r="M15" i="29" s="1"/>
  <c r="M15" i="30" s="1"/>
  <c r="M15" i="31" s="1"/>
  <c r="M15" i="32" s="1"/>
  <c r="M15" i="33" s="1"/>
  <c r="M15" i="34" s="1"/>
  <c r="M3" i="2"/>
  <c r="M3" i="23" s="1"/>
  <c r="M3" i="24" s="1"/>
  <c r="M3" i="25" s="1"/>
  <c r="M3" i="26" s="1"/>
  <c r="M3" i="27" s="1"/>
  <c r="M3" i="28" s="1"/>
  <c r="M3" i="29" s="1"/>
  <c r="M3" i="30" s="1"/>
  <c r="M3" i="31" s="1"/>
  <c r="M3" i="32" s="1"/>
  <c r="M3" i="33" s="1"/>
  <c r="M3" i="34" s="1"/>
  <c r="K4" i="2"/>
  <c r="K4" i="23" s="1"/>
  <c r="K4" i="24" s="1"/>
  <c r="K4" i="25" s="1"/>
  <c r="K4" i="26" s="1"/>
  <c r="K4" i="27" s="1"/>
  <c r="K4" i="28" s="1"/>
  <c r="K4" i="29" s="1"/>
  <c r="K4" i="30" s="1"/>
  <c r="K4" i="31" s="1"/>
  <c r="K4" i="32" s="1"/>
  <c r="K4" i="33" s="1"/>
  <c r="K4" i="34" s="1"/>
  <c r="L4" i="2"/>
  <c r="L4" i="23" s="1"/>
  <c r="L4" i="24" s="1"/>
  <c r="L4" i="25" s="1"/>
  <c r="L4" i="26" s="1"/>
  <c r="L4" i="27" s="1"/>
  <c r="L4" i="28" s="1"/>
  <c r="L4" i="29" s="1"/>
  <c r="L4" i="30" s="1"/>
  <c r="L4" i="31" s="1"/>
  <c r="L4" i="32" s="1"/>
  <c r="L4" i="33" s="1"/>
  <c r="L4" i="34" s="1"/>
  <c r="K5" i="2"/>
  <c r="K5" i="23" s="1"/>
  <c r="K5" i="24" s="1"/>
  <c r="K5" i="25" s="1"/>
  <c r="K5" i="26" s="1"/>
  <c r="K5" i="27" s="1"/>
  <c r="K5" i="28" s="1"/>
  <c r="K5" i="29" s="1"/>
  <c r="K5" i="30" s="1"/>
  <c r="K5" i="31" s="1"/>
  <c r="K5" i="32" s="1"/>
  <c r="K5" i="33" s="1"/>
  <c r="K5" i="34" s="1"/>
  <c r="L5" i="2"/>
  <c r="L5" i="23" s="1"/>
  <c r="L5" i="24" s="1"/>
  <c r="L5" i="25" s="1"/>
  <c r="L5" i="26" s="1"/>
  <c r="L5" i="27" s="1"/>
  <c r="L5" i="28" s="1"/>
  <c r="L5" i="29" s="1"/>
  <c r="L5" i="30" s="1"/>
  <c r="L5" i="31" s="1"/>
  <c r="L5" i="32" s="1"/>
  <c r="L5" i="33" s="1"/>
  <c r="L5" i="34" s="1"/>
  <c r="K6" i="2"/>
  <c r="K6" i="23" s="1"/>
  <c r="K6" i="24" s="1"/>
  <c r="K6" i="25" s="1"/>
  <c r="K6" i="26" s="1"/>
  <c r="K6" i="27" s="1"/>
  <c r="K6" i="28" s="1"/>
  <c r="K6" i="29" s="1"/>
  <c r="K6" i="30" s="1"/>
  <c r="K6" i="31" s="1"/>
  <c r="K6" i="32" s="1"/>
  <c r="K6" i="33" s="1"/>
  <c r="K6" i="34" s="1"/>
  <c r="L6" i="2"/>
  <c r="L6" i="23" s="1"/>
  <c r="L6" i="24" s="1"/>
  <c r="L6" i="25" s="1"/>
  <c r="L6" i="26" s="1"/>
  <c r="L6" i="27" s="1"/>
  <c r="L6" i="28" s="1"/>
  <c r="L6" i="29" s="1"/>
  <c r="L6" i="30" s="1"/>
  <c r="L6" i="31" s="1"/>
  <c r="L6" i="32" s="1"/>
  <c r="L6" i="33" s="1"/>
  <c r="L6" i="34" s="1"/>
  <c r="K7" i="2"/>
  <c r="K7" i="23" s="1"/>
  <c r="K7" i="24" s="1"/>
  <c r="K7" i="25" s="1"/>
  <c r="K7" i="26" s="1"/>
  <c r="K7" i="27" s="1"/>
  <c r="K7" i="28" s="1"/>
  <c r="K7" i="29" s="1"/>
  <c r="K7" i="30" s="1"/>
  <c r="K7" i="31" s="1"/>
  <c r="K7" i="32" s="1"/>
  <c r="K7" i="33" s="1"/>
  <c r="K7" i="34" s="1"/>
  <c r="L7" i="2"/>
  <c r="L7" i="23" s="1"/>
  <c r="L7" i="24" s="1"/>
  <c r="L7" i="25" s="1"/>
  <c r="L7" i="26" s="1"/>
  <c r="L7" i="27" s="1"/>
  <c r="L7" i="28" s="1"/>
  <c r="L7" i="29" s="1"/>
  <c r="L7" i="30" s="1"/>
  <c r="L7" i="31" s="1"/>
  <c r="L7" i="32" s="1"/>
  <c r="L7" i="33" s="1"/>
  <c r="L7" i="34" s="1"/>
  <c r="K8" i="2"/>
  <c r="K8" i="23" s="1"/>
  <c r="K8" i="24" s="1"/>
  <c r="K8" i="25" s="1"/>
  <c r="K8" i="26" s="1"/>
  <c r="K8" i="27" s="1"/>
  <c r="K8" i="28" s="1"/>
  <c r="K8" i="29" s="1"/>
  <c r="K8" i="30" s="1"/>
  <c r="K8" i="31" s="1"/>
  <c r="K8" i="32" s="1"/>
  <c r="K8" i="33" s="1"/>
  <c r="K8" i="34" s="1"/>
  <c r="L8" i="2"/>
  <c r="L8" i="23" s="1"/>
  <c r="L8" i="24" s="1"/>
  <c r="L8" i="25" s="1"/>
  <c r="L8" i="26" s="1"/>
  <c r="L8" i="27" s="1"/>
  <c r="L8" i="28" s="1"/>
  <c r="L8" i="29" s="1"/>
  <c r="L8" i="30" s="1"/>
  <c r="L8" i="31" s="1"/>
  <c r="L8" i="32" s="1"/>
  <c r="L8" i="33" s="1"/>
  <c r="L8" i="34" s="1"/>
  <c r="K9" i="2"/>
  <c r="K9" i="23" s="1"/>
  <c r="K9" i="24" s="1"/>
  <c r="K9" i="25" s="1"/>
  <c r="K9" i="26" s="1"/>
  <c r="K9" i="27" s="1"/>
  <c r="K9" i="28" s="1"/>
  <c r="K9" i="29" s="1"/>
  <c r="K9" i="30" s="1"/>
  <c r="K9" i="31" s="1"/>
  <c r="K9" i="32" s="1"/>
  <c r="K9" i="33" s="1"/>
  <c r="K9" i="34" s="1"/>
  <c r="L9" i="2"/>
  <c r="L9" i="23" s="1"/>
  <c r="L9" i="24" s="1"/>
  <c r="L9" i="25" s="1"/>
  <c r="L9" i="26" s="1"/>
  <c r="L9" i="27" s="1"/>
  <c r="L9" i="28" s="1"/>
  <c r="L9" i="29" s="1"/>
  <c r="L9" i="30" s="1"/>
  <c r="L9" i="31" s="1"/>
  <c r="L9" i="32" s="1"/>
  <c r="L9" i="33" s="1"/>
  <c r="L9" i="34" s="1"/>
  <c r="K10" i="2"/>
  <c r="K10" i="23" s="1"/>
  <c r="K10" i="24" s="1"/>
  <c r="K10" i="25" s="1"/>
  <c r="K10" i="26" s="1"/>
  <c r="K10" i="27" s="1"/>
  <c r="K10" i="28" s="1"/>
  <c r="K10" i="29" s="1"/>
  <c r="K10" i="30" s="1"/>
  <c r="K10" i="31" s="1"/>
  <c r="K10" i="32" s="1"/>
  <c r="K10" i="33" s="1"/>
  <c r="K10" i="34" s="1"/>
  <c r="L10" i="2"/>
  <c r="L10" i="23" s="1"/>
  <c r="L10" i="24" s="1"/>
  <c r="L10" i="25" s="1"/>
  <c r="L10" i="26" s="1"/>
  <c r="L10" i="27" s="1"/>
  <c r="L10" i="28" s="1"/>
  <c r="L10" i="29" s="1"/>
  <c r="L10" i="30" s="1"/>
  <c r="L10" i="31" s="1"/>
  <c r="L10" i="32" s="1"/>
  <c r="L10" i="33" s="1"/>
  <c r="L10" i="34" s="1"/>
  <c r="K11" i="2"/>
  <c r="K11" i="23" s="1"/>
  <c r="K11" i="24" s="1"/>
  <c r="K11" i="25" s="1"/>
  <c r="K11" i="26" s="1"/>
  <c r="K11" i="27" s="1"/>
  <c r="K11" i="28" s="1"/>
  <c r="K11" i="29" s="1"/>
  <c r="K11" i="30" s="1"/>
  <c r="K11" i="31" s="1"/>
  <c r="K11" i="32" s="1"/>
  <c r="K11" i="33" s="1"/>
  <c r="K11" i="34" s="1"/>
  <c r="L11" i="2"/>
  <c r="L11" i="23" s="1"/>
  <c r="L11" i="24" s="1"/>
  <c r="L11" i="25" s="1"/>
  <c r="L11" i="26" s="1"/>
  <c r="L11" i="27" s="1"/>
  <c r="L11" i="28" s="1"/>
  <c r="L11" i="29" s="1"/>
  <c r="L11" i="30" s="1"/>
  <c r="L11" i="31" s="1"/>
  <c r="L11" i="32" s="1"/>
  <c r="L11" i="33" s="1"/>
  <c r="L11" i="34" s="1"/>
  <c r="K12" i="2"/>
  <c r="K12" i="23" s="1"/>
  <c r="K12" i="24" s="1"/>
  <c r="K12" i="25" s="1"/>
  <c r="K12" i="26" s="1"/>
  <c r="K12" i="27" s="1"/>
  <c r="K12" i="28" s="1"/>
  <c r="K12" i="29" s="1"/>
  <c r="K12" i="30" s="1"/>
  <c r="K12" i="31" s="1"/>
  <c r="K12" i="32" s="1"/>
  <c r="K12" i="33" s="1"/>
  <c r="K12" i="34" s="1"/>
  <c r="L12" i="2"/>
  <c r="L12" i="23" s="1"/>
  <c r="L12" i="24" s="1"/>
  <c r="L12" i="25" s="1"/>
  <c r="L12" i="26" s="1"/>
  <c r="L12" i="27" s="1"/>
  <c r="L12" i="28" s="1"/>
  <c r="L12" i="29" s="1"/>
  <c r="L12" i="30" s="1"/>
  <c r="L12" i="31" s="1"/>
  <c r="L12" i="32" s="1"/>
  <c r="L12" i="33" s="1"/>
  <c r="L12" i="34" s="1"/>
  <c r="K13" i="2"/>
  <c r="K13" i="23" s="1"/>
  <c r="K13" i="24" s="1"/>
  <c r="K13" i="25" s="1"/>
  <c r="K13" i="26" s="1"/>
  <c r="K13" i="27" s="1"/>
  <c r="K13" i="28" s="1"/>
  <c r="K13" i="29" s="1"/>
  <c r="K13" i="30" s="1"/>
  <c r="K13" i="31" s="1"/>
  <c r="K13" i="32" s="1"/>
  <c r="K13" i="33" s="1"/>
  <c r="K13" i="34" s="1"/>
  <c r="L13" i="2"/>
  <c r="L13" i="23" s="1"/>
  <c r="L13" i="24" s="1"/>
  <c r="L13" i="25" s="1"/>
  <c r="L13" i="26" s="1"/>
  <c r="L13" i="27" s="1"/>
  <c r="L13" i="28" s="1"/>
  <c r="L13" i="29" s="1"/>
  <c r="L13" i="30" s="1"/>
  <c r="L13" i="31" s="1"/>
  <c r="L13" i="32" s="1"/>
  <c r="L13" i="33" s="1"/>
  <c r="L13" i="34" s="1"/>
  <c r="K14" i="2"/>
  <c r="K14" i="23" s="1"/>
  <c r="K14" i="24" s="1"/>
  <c r="K14" i="25" s="1"/>
  <c r="K14" i="26" s="1"/>
  <c r="K14" i="27" s="1"/>
  <c r="K14" i="28" s="1"/>
  <c r="K14" i="29" s="1"/>
  <c r="K14" i="30" s="1"/>
  <c r="K14" i="31" s="1"/>
  <c r="K14" i="32" s="1"/>
  <c r="K14" i="33" s="1"/>
  <c r="K14" i="34" s="1"/>
  <c r="L14" i="2"/>
  <c r="L14" i="23" s="1"/>
  <c r="L14" i="24" s="1"/>
  <c r="L14" i="25" s="1"/>
  <c r="L14" i="26" s="1"/>
  <c r="L14" i="27" s="1"/>
  <c r="L14" i="28" s="1"/>
  <c r="L14" i="29" s="1"/>
  <c r="L14" i="30" s="1"/>
  <c r="L14" i="31" s="1"/>
  <c r="L14" i="32" s="1"/>
  <c r="L14" i="33" s="1"/>
  <c r="L14" i="34" s="1"/>
  <c r="K15" i="2"/>
  <c r="K15" i="23" s="1"/>
  <c r="K15" i="24" s="1"/>
  <c r="K15" i="25" s="1"/>
  <c r="K15" i="26" s="1"/>
  <c r="K15" i="27" s="1"/>
  <c r="K15" i="28" s="1"/>
  <c r="K15" i="29" s="1"/>
  <c r="K15" i="30" s="1"/>
  <c r="K15" i="31" s="1"/>
  <c r="K15" i="32" s="1"/>
  <c r="K15" i="33" s="1"/>
  <c r="K15" i="34" s="1"/>
  <c r="L15" i="2"/>
  <c r="L15" i="23" s="1"/>
  <c r="L15" i="24" s="1"/>
  <c r="L15" i="25" s="1"/>
  <c r="L15" i="26" s="1"/>
  <c r="L15" i="27" s="1"/>
  <c r="L15" i="28" s="1"/>
  <c r="L15" i="29" s="1"/>
  <c r="L15" i="30" s="1"/>
  <c r="L15" i="31" s="1"/>
  <c r="L15" i="32" s="1"/>
  <c r="L15" i="33" s="1"/>
  <c r="L15" i="34" s="1"/>
  <c r="L3" i="2"/>
  <c r="L3" i="23" s="1"/>
  <c r="L3" i="24" s="1"/>
  <c r="L3" i="25" s="1"/>
  <c r="L3" i="26" s="1"/>
  <c r="L3" i="27" s="1"/>
  <c r="L3" i="28" s="1"/>
  <c r="L3" i="29" s="1"/>
  <c r="L3" i="30" s="1"/>
  <c r="L3" i="31" s="1"/>
  <c r="L3" i="32" s="1"/>
  <c r="L3" i="33" s="1"/>
  <c r="L3" i="34" s="1"/>
  <c r="K3" i="2"/>
  <c r="K3" i="23" s="1"/>
  <c r="K3" i="24" s="1"/>
  <c r="K3" i="25" s="1"/>
  <c r="K3" i="26" s="1"/>
  <c r="K3" i="27" s="1"/>
  <c r="K3" i="28" s="1"/>
  <c r="K3" i="29" s="1"/>
  <c r="K3" i="30" s="1"/>
  <c r="K3" i="31" s="1"/>
  <c r="K3" i="32" s="1"/>
  <c r="K3" i="33" s="1"/>
  <c r="K3" i="34" s="1"/>
  <c r="C13" i="92" l="1"/>
  <c r="C14" s="1"/>
  <c r="B19" s="1"/>
  <c r="K18"/>
  <c r="C5"/>
  <c r="B10" s="1"/>
  <c r="C13" i="97"/>
  <c r="C14" s="1"/>
  <c r="B18" s="1"/>
  <c r="K18"/>
  <c r="N18" s="1"/>
  <c r="M18" s="1"/>
  <c r="O18" s="1"/>
  <c r="C5"/>
  <c r="B10" s="1"/>
  <c r="J25" i="100"/>
  <c r="B19"/>
  <c r="B18"/>
  <c r="B17"/>
  <c r="B16"/>
  <c r="C5"/>
  <c r="E13"/>
  <c r="K18"/>
  <c r="C13" i="99"/>
  <c r="C14" s="1"/>
  <c r="B19" s="1"/>
  <c r="B10"/>
  <c r="B9"/>
  <c r="B8"/>
  <c r="B7"/>
  <c r="E13"/>
  <c r="K18"/>
  <c r="J24"/>
  <c r="B19" i="97"/>
  <c r="B17"/>
  <c r="J25"/>
  <c r="E13"/>
  <c r="B7"/>
  <c r="B9"/>
  <c r="J25" i="96"/>
  <c r="B19"/>
  <c r="B18"/>
  <c r="B17"/>
  <c r="B16"/>
  <c r="C5"/>
  <c r="E13"/>
  <c r="K18"/>
  <c r="J25" i="95"/>
  <c r="B19"/>
  <c r="B18"/>
  <c r="B17"/>
  <c r="B16"/>
  <c r="C5"/>
  <c r="E13"/>
  <c r="K18"/>
  <c r="J25" i="94"/>
  <c r="B19"/>
  <c r="B18"/>
  <c r="B17"/>
  <c r="B16"/>
  <c r="C5"/>
  <c r="E13"/>
  <c r="K18"/>
  <c r="B19" i="93"/>
  <c r="B18"/>
  <c r="B17"/>
  <c r="B16"/>
  <c r="J25"/>
  <c r="C5"/>
  <c r="E13"/>
  <c r="K18"/>
  <c r="B18" i="92"/>
  <c r="J25"/>
  <c r="N18"/>
  <c r="M18" s="1"/>
  <c r="O18" s="1"/>
  <c r="E13"/>
  <c r="K19"/>
  <c r="B8"/>
  <c r="B19" i="91"/>
  <c r="B18"/>
  <c r="B17"/>
  <c r="B16"/>
  <c r="J25"/>
  <c r="C5"/>
  <c r="E13"/>
  <c r="K18"/>
  <c r="B19" i="90"/>
  <c r="B18"/>
  <c r="B17"/>
  <c r="B16"/>
  <c r="J25"/>
  <c r="C5"/>
  <c r="E13"/>
  <c r="K18"/>
  <c r="L18" i="89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J25"/>
  <c r="B19"/>
  <c r="B18"/>
  <c r="B17"/>
  <c r="B16"/>
  <c r="C5"/>
  <c r="K18"/>
  <c r="C13" i="88"/>
  <c r="C14" s="1"/>
  <c r="K18"/>
  <c r="C5"/>
  <c r="J25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J25" i="87"/>
  <c r="B19"/>
  <c r="B18"/>
  <c r="B17"/>
  <c r="B16"/>
  <c r="C5"/>
  <c r="E13"/>
  <c r="K18"/>
  <c r="B21" i="89" l="1"/>
  <c r="B20" s="1"/>
  <c r="B16" i="92"/>
  <c r="K19" i="97"/>
  <c r="K20" s="1"/>
  <c r="B9" i="92"/>
  <c r="B7"/>
  <c r="B17"/>
  <c r="B12" i="99"/>
  <c r="B16"/>
  <c r="B21" i="87"/>
  <c r="B20" s="1"/>
  <c r="B21" i="90"/>
  <c r="B20" s="1"/>
  <c r="B21" i="91"/>
  <c r="B20" s="1"/>
  <c r="B21" i="94"/>
  <c r="B20" s="1"/>
  <c r="B21" i="95"/>
  <c r="B20" s="1"/>
  <c r="B21" i="96"/>
  <c r="B20" s="1"/>
  <c r="B8" i="97"/>
  <c r="B12" s="1"/>
  <c r="B16"/>
  <c r="B21" i="100"/>
  <c r="B20" s="1"/>
  <c r="B21" i="92"/>
  <c r="B20" s="1"/>
  <c r="B21" i="93"/>
  <c r="B20" s="1"/>
  <c r="B21" i="97"/>
  <c r="B20" s="1"/>
  <c r="B18" i="99"/>
  <c r="N18" i="100"/>
  <c r="M18" s="1"/>
  <c r="O18" s="1"/>
  <c r="K19"/>
  <c r="B10"/>
  <c r="B9"/>
  <c r="B8"/>
  <c r="B7"/>
  <c r="J26"/>
  <c r="H17"/>
  <c r="B17" i="99"/>
  <c r="N18"/>
  <c r="M18" s="1"/>
  <c r="O18" s="1"/>
  <c r="K19"/>
  <c r="J25"/>
  <c r="H17" i="97"/>
  <c r="J26"/>
  <c r="N18" i="96"/>
  <c r="M18" s="1"/>
  <c r="O18" s="1"/>
  <c r="K19"/>
  <c r="B10"/>
  <c r="B9"/>
  <c r="B8"/>
  <c r="B7"/>
  <c r="J26"/>
  <c r="H17"/>
  <c r="N18" i="95"/>
  <c r="M18" s="1"/>
  <c r="O18" s="1"/>
  <c r="K19"/>
  <c r="B10"/>
  <c r="B9"/>
  <c r="B8"/>
  <c r="B7"/>
  <c r="J26"/>
  <c r="N18" i="94"/>
  <c r="M18" s="1"/>
  <c r="O18" s="1"/>
  <c r="K19"/>
  <c r="B10"/>
  <c r="B9"/>
  <c r="B8"/>
  <c r="B7"/>
  <c r="J26"/>
  <c r="H17"/>
  <c r="J26" i="93"/>
  <c r="N18"/>
  <c r="M18" s="1"/>
  <c r="O18" s="1"/>
  <c r="K19"/>
  <c r="B10"/>
  <c r="B9"/>
  <c r="B8"/>
  <c r="B7"/>
  <c r="J26" i="92"/>
  <c r="K20"/>
  <c r="N19"/>
  <c r="M19" s="1"/>
  <c r="O19" s="1"/>
  <c r="H17" i="91"/>
  <c r="J26"/>
  <c r="N18"/>
  <c r="M18" s="1"/>
  <c r="O18" s="1"/>
  <c r="K19"/>
  <c r="B10"/>
  <c r="B9"/>
  <c r="B8"/>
  <c r="B7"/>
  <c r="H17" i="90"/>
  <c r="J26"/>
  <c r="N18"/>
  <c r="M18" s="1"/>
  <c r="O18" s="1"/>
  <c r="K19"/>
  <c r="B10"/>
  <c r="B9"/>
  <c r="B8"/>
  <c r="B7"/>
  <c r="N18" i="89"/>
  <c r="M18" s="1"/>
  <c r="O18" s="1"/>
  <c r="K19"/>
  <c r="J26"/>
  <c r="B10"/>
  <c r="B9"/>
  <c r="B8"/>
  <c r="B7"/>
  <c r="B12" s="1"/>
  <c r="H14" s="1"/>
  <c r="B10" i="88"/>
  <c r="B9"/>
  <c r="B8"/>
  <c r="B7"/>
  <c r="B19"/>
  <c r="B18"/>
  <c r="B17"/>
  <c r="B16"/>
  <c r="J26"/>
  <c r="N18"/>
  <c r="M18" s="1"/>
  <c r="O18" s="1"/>
  <c r="K19"/>
  <c r="N18" i="87"/>
  <c r="M18" s="1"/>
  <c r="O18" s="1"/>
  <c r="K19"/>
  <c r="B10"/>
  <c r="B9"/>
  <c r="B8"/>
  <c r="B7"/>
  <c r="J26"/>
  <c r="H17" l="1"/>
  <c r="G21" s="1"/>
  <c r="H17" i="93"/>
  <c r="N19" i="97"/>
  <c r="M19" s="1"/>
  <c r="O19" s="1"/>
  <c r="E20"/>
  <c r="F9" s="1"/>
  <c r="B12" i="92"/>
  <c r="E20" s="1"/>
  <c r="F9" s="1"/>
  <c r="H17" i="89"/>
  <c r="G12" s="1"/>
  <c r="H17" i="95"/>
  <c r="G12" s="1"/>
  <c r="B21" i="99"/>
  <c r="B20" s="1"/>
  <c r="B21" i="88"/>
  <c r="B20" s="1"/>
  <c r="H17" i="92"/>
  <c r="G21" s="1"/>
  <c r="B12" i="88"/>
  <c r="J27" i="100"/>
  <c r="G12"/>
  <c r="G21"/>
  <c r="K20"/>
  <c r="N19"/>
  <c r="M19" s="1"/>
  <c r="O19" s="1"/>
  <c r="B12"/>
  <c r="H17" i="99"/>
  <c r="G12" s="1"/>
  <c r="J26"/>
  <c r="K20"/>
  <c r="N19"/>
  <c r="M19" s="1"/>
  <c r="O19" s="1"/>
  <c r="K21" i="97"/>
  <c r="N20"/>
  <c r="G12"/>
  <c r="G21"/>
  <c r="H14"/>
  <c r="J27"/>
  <c r="J27" i="96"/>
  <c r="G12"/>
  <c r="G21"/>
  <c r="K20"/>
  <c r="N19"/>
  <c r="M19" s="1"/>
  <c r="O19" s="1"/>
  <c r="B12"/>
  <c r="J27" i="95"/>
  <c r="G21"/>
  <c r="K20"/>
  <c r="N19"/>
  <c r="M19" s="1"/>
  <c r="O19" s="1"/>
  <c r="B12"/>
  <c r="J27" i="94"/>
  <c r="G12"/>
  <c r="G21"/>
  <c r="K20"/>
  <c r="N19"/>
  <c r="M19" s="1"/>
  <c r="O19" s="1"/>
  <c r="B12"/>
  <c r="G12" i="93"/>
  <c r="G21"/>
  <c r="K20"/>
  <c r="N19"/>
  <c r="M19" s="1"/>
  <c r="O19" s="1"/>
  <c r="J27"/>
  <c r="B12"/>
  <c r="K21" i="92"/>
  <c r="N20"/>
  <c r="M20" s="1"/>
  <c r="O20" s="1"/>
  <c r="G12"/>
  <c r="H14"/>
  <c r="J27"/>
  <c r="G12" i="91"/>
  <c r="G21"/>
  <c r="K20"/>
  <c r="N19"/>
  <c r="M19" s="1"/>
  <c r="O19" s="1"/>
  <c r="J27"/>
  <c r="B12"/>
  <c r="G12" i="90"/>
  <c r="G21"/>
  <c r="K20"/>
  <c r="N19"/>
  <c r="M19" s="1"/>
  <c r="O19" s="1"/>
  <c r="J27"/>
  <c r="B12"/>
  <c r="E20" i="89"/>
  <c r="F9" s="1"/>
  <c r="J27"/>
  <c r="G21"/>
  <c r="K20"/>
  <c r="N19"/>
  <c r="M19" s="1"/>
  <c r="O19" s="1"/>
  <c r="K20" i="88"/>
  <c r="N19"/>
  <c r="M19" s="1"/>
  <c r="O19" s="1"/>
  <c r="J27"/>
  <c r="J27" i="87"/>
  <c r="G12"/>
  <c r="K20"/>
  <c r="N19"/>
  <c r="M19" s="1"/>
  <c r="O19" s="1"/>
  <c r="B12"/>
  <c r="H17" i="88" l="1"/>
  <c r="G21" s="1"/>
  <c r="M20" i="97"/>
  <c r="O20" s="1"/>
  <c r="E20" i="88"/>
  <c r="F9" s="1"/>
  <c r="H14"/>
  <c r="G21" i="99"/>
  <c r="J28" i="100"/>
  <c r="H14"/>
  <c r="E20"/>
  <c r="F9" s="1"/>
  <c r="K21"/>
  <c r="N20"/>
  <c r="M20" s="1"/>
  <c r="O20" s="1"/>
  <c r="I12"/>
  <c r="H14" i="99"/>
  <c r="E20"/>
  <c r="F9" s="1"/>
  <c r="K21"/>
  <c r="N20"/>
  <c r="M20" s="1"/>
  <c r="O20" s="1"/>
  <c r="J27"/>
  <c r="I12"/>
  <c r="J28" i="97"/>
  <c r="K22"/>
  <c r="N21"/>
  <c r="M21" s="1"/>
  <c r="O21" s="1"/>
  <c r="I12"/>
  <c r="J28" i="96"/>
  <c r="H14"/>
  <c r="E20"/>
  <c r="F9" s="1"/>
  <c r="K21"/>
  <c r="N20"/>
  <c r="M20" s="1"/>
  <c r="O20" s="1"/>
  <c r="I12"/>
  <c r="J28" i="95"/>
  <c r="H14"/>
  <c r="E20"/>
  <c r="F9" s="1"/>
  <c r="K21"/>
  <c r="N20"/>
  <c r="M20" s="1"/>
  <c r="O20" s="1"/>
  <c r="I12"/>
  <c r="J28" i="94"/>
  <c r="H14"/>
  <c r="E20"/>
  <c r="F9" s="1"/>
  <c r="K21"/>
  <c r="N20"/>
  <c r="M20" s="1"/>
  <c r="O20" s="1"/>
  <c r="I12"/>
  <c r="J28" i="93"/>
  <c r="K21"/>
  <c r="N20"/>
  <c r="M20" s="1"/>
  <c r="O20" s="1"/>
  <c r="E20"/>
  <c r="F9" s="1"/>
  <c r="H14"/>
  <c r="I12"/>
  <c r="J28" i="92"/>
  <c r="K22"/>
  <c r="N21"/>
  <c r="M21" s="1"/>
  <c r="O21" s="1"/>
  <c r="I12"/>
  <c r="J28" i="91"/>
  <c r="K21"/>
  <c r="N20"/>
  <c r="M20" s="1"/>
  <c r="O20" s="1"/>
  <c r="E20"/>
  <c r="F9" s="1"/>
  <c r="H14"/>
  <c r="I12"/>
  <c r="J28" i="90"/>
  <c r="K21"/>
  <c r="N20"/>
  <c r="M20" s="1"/>
  <c r="O20" s="1"/>
  <c r="E20"/>
  <c r="F9" s="1"/>
  <c r="H14"/>
  <c r="I12"/>
  <c r="J28" i="89"/>
  <c r="K21"/>
  <c r="N20"/>
  <c r="M20" s="1"/>
  <c r="O20" s="1"/>
  <c r="I12"/>
  <c r="J28" i="88"/>
  <c r="K21"/>
  <c r="N20"/>
  <c r="M20" s="1"/>
  <c r="O20" s="1"/>
  <c r="G12"/>
  <c r="J28" i="87"/>
  <c r="H14"/>
  <c r="E20"/>
  <c r="F9" s="1"/>
  <c r="K21"/>
  <c r="N20"/>
  <c r="M20" s="1"/>
  <c r="O20" s="1"/>
  <c r="I12"/>
  <c r="K22" i="100" l="1"/>
  <c r="N21"/>
  <c r="M21" s="1"/>
  <c r="O21" s="1"/>
  <c r="J29"/>
  <c r="J28" i="99"/>
  <c r="K22"/>
  <c r="N21"/>
  <c r="M21" s="1"/>
  <c r="O21" s="1"/>
  <c r="K23" i="97"/>
  <c r="N22"/>
  <c r="M22" s="1"/>
  <c r="O22" s="1"/>
  <c r="J29"/>
  <c r="K22" i="96"/>
  <c r="N21"/>
  <c r="M21" s="1"/>
  <c r="O21" s="1"/>
  <c r="J29"/>
  <c r="K22" i="95"/>
  <c r="N21"/>
  <c r="M21" s="1"/>
  <c r="O21" s="1"/>
  <c r="J29"/>
  <c r="K22" i="94"/>
  <c r="N21"/>
  <c r="M21" s="1"/>
  <c r="O21" s="1"/>
  <c r="J29"/>
  <c r="K22" i="93"/>
  <c r="N21"/>
  <c r="M21" s="1"/>
  <c r="O21" s="1"/>
  <c r="J29"/>
  <c r="J29" i="92"/>
  <c r="K23"/>
  <c r="N22"/>
  <c r="M22" s="1"/>
  <c r="O22" s="1"/>
  <c r="K22" i="91"/>
  <c r="N21"/>
  <c r="M21" s="1"/>
  <c r="O21" s="1"/>
  <c r="J29"/>
  <c r="K22" i="90"/>
  <c r="N21"/>
  <c r="M21" s="1"/>
  <c r="O21" s="1"/>
  <c r="J29"/>
  <c r="K22" i="89"/>
  <c r="N21"/>
  <c r="M21" s="1"/>
  <c r="O21" s="1"/>
  <c r="J29"/>
  <c r="K22" i="88"/>
  <c r="N21"/>
  <c r="M21" s="1"/>
  <c r="O21" s="1"/>
  <c r="I12"/>
  <c r="J29"/>
  <c r="K22" i="87"/>
  <c r="N21"/>
  <c r="M21" s="1"/>
  <c r="O21" s="1"/>
  <c r="J29"/>
  <c r="J30" i="100" l="1"/>
  <c r="K23"/>
  <c r="N22"/>
  <c r="M22" s="1"/>
  <c r="O22" s="1"/>
  <c r="K23" i="99"/>
  <c r="N22"/>
  <c r="M22" s="1"/>
  <c r="O22" s="1"/>
  <c r="J29"/>
  <c r="J30" i="97"/>
  <c r="K24"/>
  <c r="N23"/>
  <c r="M23" s="1"/>
  <c r="O23" s="1"/>
  <c r="J30" i="96"/>
  <c r="K23"/>
  <c r="N22"/>
  <c r="M22" s="1"/>
  <c r="O22" s="1"/>
  <c r="J30" i="95"/>
  <c r="K23"/>
  <c r="N22"/>
  <c r="M22" s="1"/>
  <c r="O22" s="1"/>
  <c r="J30" i="94"/>
  <c r="K23"/>
  <c r="N22"/>
  <c r="M22" s="1"/>
  <c r="O22" s="1"/>
  <c r="J30" i="93"/>
  <c r="K23"/>
  <c r="N22"/>
  <c r="M22" s="1"/>
  <c r="O22" s="1"/>
  <c r="K24" i="92"/>
  <c r="N23"/>
  <c r="M23" s="1"/>
  <c r="O23" s="1"/>
  <c r="J30"/>
  <c r="J30" i="91"/>
  <c r="K23"/>
  <c r="N22"/>
  <c r="M22" s="1"/>
  <c r="O22" s="1"/>
  <c r="J30" i="90"/>
  <c r="K23"/>
  <c r="N22"/>
  <c r="M22" s="1"/>
  <c r="O22" s="1"/>
  <c r="J30" i="89"/>
  <c r="K23"/>
  <c r="N22"/>
  <c r="M22" s="1"/>
  <c r="O22" s="1"/>
  <c r="J30" i="88"/>
  <c r="K23"/>
  <c r="N22"/>
  <c r="M22" s="1"/>
  <c r="O22" s="1"/>
  <c r="J30" i="87"/>
  <c r="K23"/>
  <c r="N22"/>
  <c r="M22" s="1"/>
  <c r="O22" s="1"/>
  <c r="J31" i="100" l="1"/>
  <c r="K24"/>
  <c r="N23"/>
  <c r="M23" s="1"/>
  <c r="O23" s="1"/>
  <c r="J30" i="99"/>
  <c r="K24"/>
  <c r="N23"/>
  <c r="M23" s="1"/>
  <c r="O23" s="1"/>
  <c r="J31" i="97"/>
  <c r="K25"/>
  <c r="N24"/>
  <c r="M24" s="1"/>
  <c r="O24" s="1"/>
  <c r="J31" i="96"/>
  <c r="K24"/>
  <c r="N23"/>
  <c r="M23" s="1"/>
  <c r="O23" s="1"/>
  <c r="J31" i="95"/>
  <c r="K24"/>
  <c r="N23"/>
  <c r="M23" s="1"/>
  <c r="O23" s="1"/>
  <c r="J31" i="94"/>
  <c r="K24"/>
  <c r="N23"/>
  <c r="M23" s="1"/>
  <c r="O23" s="1"/>
  <c r="J31" i="93"/>
  <c r="K24"/>
  <c r="N23"/>
  <c r="M23" s="1"/>
  <c r="O23" s="1"/>
  <c r="J31" i="92"/>
  <c r="K25"/>
  <c r="N24"/>
  <c r="M24" s="1"/>
  <c r="O24" s="1"/>
  <c r="J31" i="91"/>
  <c r="K24"/>
  <c r="N23"/>
  <c r="M23" s="1"/>
  <c r="O23" s="1"/>
  <c r="J31" i="90"/>
  <c r="K24"/>
  <c r="N23"/>
  <c r="M23" s="1"/>
  <c r="O23" s="1"/>
  <c r="J31" i="89"/>
  <c r="K24"/>
  <c r="N23"/>
  <c r="M23" s="1"/>
  <c r="O23" s="1"/>
  <c r="J31" i="88"/>
  <c r="K24"/>
  <c r="N23"/>
  <c r="M23" s="1"/>
  <c r="O23" s="1"/>
  <c r="J31" i="87"/>
  <c r="K24"/>
  <c r="N23"/>
  <c r="M23" s="1"/>
  <c r="O23" s="1"/>
  <c r="J32" i="100" l="1"/>
  <c r="K25"/>
  <c r="N24"/>
  <c r="M24" s="1"/>
  <c r="O24" s="1"/>
  <c r="J31" i="99"/>
  <c r="K25"/>
  <c r="N24"/>
  <c r="M24" s="1"/>
  <c r="O24" s="1"/>
  <c r="J32" i="97"/>
  <c r="K26"/>
  <c r="N25"/>
  <c r="M25" s="1"/>
  <c r="O25" s="1"/>
  <c r="J32" i="96"/>
  <c r="K25"/>
  <c r="N24"/>
  <c r="M24" s="1"/>
  <c r="O24" s="1"/>
  <c r="J32" i="95"/>
  <c r="K25"/>
  <c r="N24"/>
  <c r="M24" s="1"/>
  <c r="O24" s="1"/>
  <c r="J32" i="94"/>
  <c r="K25"/>
  <c r="N24"/>
  <c r="M24" s="1"/>
  <c r="O24" s="1"/>
  <c r="J32" i="93"/>
  <c r="K25"/>
  <c r="N24"/>
  <c r="M24" s="1"/>
  <c r="O24" s="1"/>
  <c r="J32" i="92"/>
  <c r="K26"/>
  <c r="N25"/>
  <c r="M25" s="1"/>
  <c r="O25" s="1"/>
  <c r="J32" i="91"/>
  <c r="K25"/>
  <c r="N24"/>
  <c r="M24" s="1"/>
  <c r="O24" s="1"/>
  <c r="J32" i="90"/>
  <c r="K25"/>
  <c r="N24"/>
  <c r="M24" s="1"/>
  <c r="O24" s="1"/>
  <c r="J32" i="89"/>
  <c r="K25"/>
  <c r="N24"/>
  <c r="M24" s="1"/>
  <c r="O24" s="1"/>
  <c r="J32" i="88"/>
  <c r="K25"/>
  <c r="N24"/>
  <c r="M24" s="1"/>
  <c r="O24" s="1"/>
  <c r="J32" i="87"/>
  <c r="K25"/>
  <c r="N24"/>
  <c r="M24" s="1"/>
  <c r="O24" s="1"/>
  <c r="J33" i="100" l="1"/>
  <c r="K26"/>
  <c r="N25"/>
  <c r="M25" s="1"/>
  <c r="O25" s="1"/>
  <c r="J32" i="99"/>
  <c r="K26"/>
  <c r="N25"/>
  <c r="M25" s="1"/>
  <c r="O25" s="1"/>
  <c r="J33" i="97"/>
  <c r="K27"/>
  <c r="N26"/>
  <c r="M26" s="1"/>
  <c r="O26" s="1"/>
  <c r="J33" i="96"/>
  <c r="K26"/>
  <c r="N25"/>
  <c r="M25" s="1"/>
  <c r="O25" s="1"/>
  <c r="J33" i="95"/>
  <c r="K26"/>
  <c r="N25"/>
  <c r="M25" s="1"/>
  <c r="O25" s="1"/>
  <c r="J33" i="94"/>
  <c r="K26"/>
  <c r="N25"/>
  <c r="M25" s="1"/>
  <c r="O25" s="1"/>
  <c r="J33" i="93"/>
  <c r="K26"/>
  <c r="N25"/>
  <c r="M25" s="1"/>
  <c r="O25" s="1"/>
  <c r="J33" i="92"/>
  <c r="K27"/>
  <c r="N26"/>
  <c r="M26" s="1"/>
  <c r="O26" s="1"/>
  <c r="J33" i="91"/>
  <c r="K26"/>
  <c r="N25"/>
  <c r="M25" s="1"/>
  <c r="O25" s="1"/>
  <c r="J33" i="90"/>
  <c r="K26"/>
  <c r="N25"/>
  <c r="M25" s="1"/>
  <c r="O25" s="1"/>
  <c r="J33" i="89"/>
  <c r="K26"/>
  <c r="N25"/>
  <c r="M25" s="1"/>
  <c r="O25" s="1"/>
  <c r="J33" i="88"/>
  <c r="K26"/>
  <c r="N25"/>
  <c r="M25" s="1"/>
  <c r="O25" s="1"/>
  <c r="J33" i="87"/>
  <c r="K26"/>
  <c r="N25"/>
  <c r="M25" s="1"/>
  <c r="O25" s="1"/>
  <c r="J34" i="100" l="1"/>
  <c r="K27"/>
  <c r="N26"/>
  <c r="M26" s="1"/>
  <c r="O26" s="1"/>
  <c r="J33" i="99"/>
  <c r="K27"/>
  <c r="N26"/>
  <c r="M26" s="1"/>
  <c r="O26" s="1"/>
  <c r="J34" i="97"/>
  <c r="K28"/>
  <c r="N27"/>
  <c r="M27" s="1"/>
  <c r="O27" s="1"/>
  <c r="J34" i="96"/>
  <c r="K27"/>
  <c r="N26"/>
  <c r="M26" s="1"/>
  <c r="O26" s="1"/>
  <c r="J34" i="95"/>
  <c r="K27"/>
  <c r="N26"/>
  <c r="M26" s="1"/>
  <c r="O26" s="1"/>
  <c r="J34" i="94"/>
  <c r="K27"/>
  <c r="N26"/>
  <c r="M26" s="1"/>
  <c r="O26" s="1"/>
  <c r="J34" i="93"/>
  <c r="K27"/>
  <c r="N26"/>
  <c r="M26" s="1"/>
  <c r="O26" s="1"/>
  <c r="J34" i="92"/>
  <c r="K28"/>
  <c r="N27"/>
  <c r="M27" s="1"/>
  <c r="O27" s="1"/>
  <c r="J34" i="91"/>
  <c r="K27"/>
  <c r="N26"/>
  <c r="M26" s="1"/>
  <c r="O26" s="1"/>
  <c r="J34" i="90"/>
  <c r="K27"/>
  <c r="N26"/>
  <c r="M26" s="1"/>
  <c r="O26" s="1"/>
  <c r="J34" i="89"/>
  <c r="K27"/>
  <c r="N26"/>
  <c r="M26" s="1"/>
  <c r="O26" s="1"/>
  <c r="J34" i="88"/>
  <c r="K27"/>
  <c r="N26"/>
  <c r="M26" s="1"/>
  <c r="O26" s="1"/>
  <c r="J34" i="87"/>
  <c r="K27"/>
  <c r="N26"/>
  <c r="M26" s="1"/>
  <c r="O26" s="1"/>
  <c r="J35" i="100" l="1"/>
  <c r="K28"/>
  <c r="N27"/>
  <c r="M27" s="1"/>
  <c r="O27" s="1"/>
  <c r="J34" i="99"/>
  <c r="K28"/>
  <c r="N27"/>
  <c r="M27" s="1"/>
  <c r="O27" s="1"/>
  <c r="J35" i="97"/>
  <c r="K29"/>
  <c r="N28"/>
  <c r="M28" s="1"/>
  <c r="O28" s="1"/>
  <c r="J35" i="96"/>
  <c r="K28"/>
  <c r="N27"/>
  <c r="M27" s="1"/>
  <c r="O27" s="1"/>
  <c r="J35" i="95"/>
  <c r="K28"/>
  <c r="N27"/>
  <c r="M27" s="1"/>
  <c r="O27" s="1"/>
  <c r="J35" i="94"/>
  <c r="K28"/>
  <c r="N27"/>
  <c r="M27" s="1"/>
  <c r="O27" s="1"/>
  <c r="J35" i="93"/>
  <c r="K28"/>
  <c r="N27"/>
  <c r="M27" s="1"/>
  <c r="O27" s="1"/>
  <c r="J35" i="92"/>
  <c r="K29"/>
  <c r="N28"/>
  <c r="M28" s="1"/>
  <c r="O28" s="1"/>
  <c r="J35" i="91"/>
  <c r="K28"/>
  <c r="N27"/>
  <c r="M27" s="1"/>
  <c r="O27" s="1"/>
  <c r="J35" i="90"/>
  <c r="K28"/>
  <c r="N27"/>
  <c r="M27" s="1"/>
  <c r="O27" s="1"/>
  <c r="J35" i="89"/>
  <c r="K28"/>
  <c r="N27"/>
  <c r="M27" s="1"/>
  <c r="O27" s="1"/>
  <c r="J35" i="88"/>
  <c r="K28"/>
  <c r="N27"/>
  <c r="M27" s="1"/>
  <c r="O27" s="1"/>
  <c r="J35" i="87"/>
  <c r="K28"/>
  <c r="N27"/>
  <c r="M27" s="1"/>
  <c r="O27" s="1"/>
  <c r="J36" i="100" l="1"/>
  <c r="K29"/>
  <c r="N28"/>
  <c r="M28" s="1"/>
  <c r="O28" s="1"/>
  <c r="J35" i="99"/>
  <c r="K29"/>
  <c r="N28"/>
  <c r="M28" s="1"/>
  <c r="O28" s="1"/>
  <c r="J36" i="97"/>
  <c r="K30"/>
  <c r="N29"/>
  <c r="M29" s="1"/>
  <c r="O29" s="1"/>
  <c r="J36" i="96"/>
  <c r="K29"/>
  <c r="N28"/>
  <c r="M28" s="1"/>
  <c r="O28" s="1"/>
  <c r="J36" i="95"/>
  <c r="K29"/>
  <c r="N28"/>
  <c r="M28" s="1"/>
  <c r="O28" s="1"/>
  <c r="J36" i="94"/>
  <c r="K29"/>
  <c r="N28"/>
  <c r="M28" s="1"/>
  <c r="O28" s="1"/>
  <c r="J36" i="93"/>
  <c r="K29"/>
  <c r="N28"/>
  <c r="M28" s="1"/>
  <c r="O28" s="1"/>
  <c r="J36" i="92"/>
  <c r="K30"/>
  <c r="N29"/>
  <c r="M29" s="1"/>
  <c r="O29" s="1"/>
  <c r="J36" i="91"/>
  <c r="K29"/>
  <c r="N28"/>
  <c r="M28" s="1"/>
  <c r="O28" s="1"/>
  <c r="J36" i="90"/>
  <c r="K29"/>
  <c r="N28"/>
  <c r="M28" s="1"/>
  <c r="O28" s="1"/>
  <c r="J36" i="89"/>
  <c r="K29"/>
  <c r="N28"/>
  <c r="M28" s="1"/>
  <c r="O28" s="1"/>
  <c r="J36" i="88"/>
  <c r="K29"/>
  <c r="N28"/>
  <c r="M28" s="1"/>
  <c r="O28" s="1"/>
  <c r="J36" i="87"/>
  <c r="K29"/>
  <c r="N28"/>
  <c r="M28" s="1"/>
  <c r="O28" s="1"/>
  <c r="J37" i="100" l="1"/>
  <c r="K30"/>
  <c r="N29"/>
  <c r="M29" s="1"/>
  <c r="O29" s="1"/>
  <c r="J36" i="99"/>
  <c r="K30"/>
  <c r="N29"/>
  <c r="M29" s="1"/>
  <c r="O29" s="1"/>
  <c r="J37" i="97"/>
  <c r="K31"/>
  <c r="N30"/>
  <c r="M30" s="1"/>
  <c r="O30" s="1"/>
  <c r="J37" i="96"/>
  <c r="K30"/>
  <c r="N29"/>
  <c r="M29" s="1"/>
  <c r="O29" s="1"/>
  <c r="J37" i="95"/>
  <c r="K30"/>
  <c r="N29"/>
  <c r="M29" s="1"/>
  <c r="O29" s="1"/>
  <c r="J37" i="94"/>
  <c r="K30"/>
  <c r="N29"/>
  <c r="M29" s="1"/>
  <c r="O29" s="1"/>
  <c r="J37" i="93"/>
  <c r="K30"/>
  <c r="N29"/>
  <c r="M29" s="1"/>
  <c r="O29" s="1"/>
  <c r="J37" i="92"/>
  <c r="K31"/>
  <c r="N30"/>
  <c r="M30" s="1"/>
  <c r="O30" s="1"/>
  <c r="J37" i="91"/>
  <c r="K30"/>
  <c r="N29"/>
  <c r="M29" s="1"/>
  <c r="O29" s="1"/>
  <c r="J37" i="90"/>
  <c r="K30"/>
  <c r="N29"/>
  <c r="M29" s="1"/>
  <c r="O29" s="1"/>
  <c r="J37" i="89"/>
  <c r="K30"/>
  <c r="N29"/>
  <c r="M29" s="1"/>
  <c r="O29" s="1"/>
  <c r="J37" i="88"/>
  <c r="K30"/>
  <c r="N29"/>
  <c r="M29" s="1"/>
  <c r="O29" s="1"/>
  <c r="J37" i="87"/>
  <c r="K30"/>
  <c r="N29"/>
  <c r="M29" s="1"/>
  <c r="O29" s="1"/>
  <c r="J38" i="100" l="1"/>
  <c r="K31"/>
  <c r="N30"/>
  <c r="M30" s="1"/>
  <c r="O30" s="1"/>
  <c r="J37" i="99"/>
  <c r="K31"/>
  <c r="N30"/>
  <c r="M30" s="1"/>
  <c r="O30" s="1"/>
  <c r="J38" i="97"/>
  <c r="K32"/>
  <c r="N31"/>
  <c r="M31" s="1"/>
  <c r="O31" s="1"/>
  <c r="J38" i="96"/>
  <c r="K31"/>
  <c r="N30"/>
  <c r="M30" s="1"/>
  <c r="O30" s="1"/>
  <c r="J38" i="95"/>
  <c r="K31"/>
  <c r="N30"/>
  <c r="M30" s="1"/>
  <c r="O30" s="1"/>
  <c r="J38" i="94"/>
  <c r="K31"/>
  <c r="N30"/>
  <c r="M30" s="1"/>
  <c r="O30" s="1"/>
  <c r="J38" i="93"/>
  <c r="K31"/>
  <c r="N30"/>
  <c r="M30" s="1"/>
  <c r="O30" s="1"/>
  <c r="J38" i="92"/>
  <c r="K32"/>
  <c r="N31"/>
  <c r="M31" s="1"/>
  <c r="O31" s="1"/>
  <c r="J38" i="91"/>
  <c r="K31"/>
  <c r="N30"/>
  <c r="M30" s="1"/>
  <c r="O30" s="1"/>
  <c r="J38" i="90"/>
  <c r="K31"/>
  <c r="N30"/>
  <c r="M30" s="1"/>
  <c r="O30" s="1"/>
  <c r="J38" i="89"/>
  <c r="K31"/>
  <c r="N30"/>
  <c r="M30" s="1"/>
  <c r="O30" s="1"/>
  <c r="J38" i="88"/>
  <c r="K31"/>
  <c r="N30"/>
  <c r="M30" s="1"/>
  <c r="O30" s="1"/>
  <c r="J38" i="87"/>
  <c r="K31"/>
  <c r="N30"/>
  <c r="M30" s="1"/>
  <c r="O30" s="1"/>
  <c r="J39" i="100" l="1"/>
  <c r="K32"/>
  <c r="N31"/>
  <c r="M31" s="1"/>
  <c r="O31" s="1"/>
  <c r="J38" i="99"/>
  <c r="K32"/>
  <c r="N31"/>
  <c r="M31" s="1"/>
  <c r="O31" s="1"/>
  <c r="J39" i="97"/>
  <c r="K33"/>
  <c r="N32"/>
  <c r="M32" s="1"/>
  <c r="O32" s="1"/>
  <c r="J39" i="96"/>
  <c r="K32"/>
  <c r="N31"/>
  <c r="M31" s="1"/>
  <c r="O31" s="1"/>
  <c r="J39" i="95"/>
  <c r="K32"/>
  <c r="N31"/>
  <c r="M31" s="1"/>
  <c r="O31" s="1"/>
  <c r="J39" i="94"/>
  <c r="K32"/>
  <c r="N31"/>
  <c r="M31" s="1"/>
  <c r="O31" s="1"/>
  <c r="J39" i="93"/>
  <c r="K32"/>
  <c r="N31"/>
  <c r="M31" s="1"/>
  <c r="O31" s="1"/>
  <c r="J39" i="92"/>
  <c r="K33"/>
  <c r="N32"/>
  <c r="M32" s="1"/>
  <c r="O32" s="1"/>
  <c r="J39" i="91"/>
  <c r="K32"/>
  <c r="N31"/>
  <c r="M31" s="1"/>
  <c r="O31" s="1"/>
  <c r="J39" i="90"/>
  <c r="K32"/>
  <c r="N31"/>
  <c r="M31" s="1"/>
  <c r="O31" s="1"/>
  <c r="J39" i="89"/>
  <c r="K32"/>
  <c r="N31"/>
  <c r="M31" s="1"/>
  <c r="O31" s="1"/>
  <c r="J39" i="88"/>
  <c r="K32"/>
  <c r="N31"/>
  <c r="M31" s="1"/>
  <c r="O31" s="1"/>
  <c r="J39" i="87"/>
  <c r="K32"/>
  <c r="N31"/>
  <c r="M31" s="1"/>
  <c r="O31" s="1"/>
  <c r="J40" i="100" l="1"/>
  <c r="K33"/>
  <c r="N32"/>
  <c r="M32" s="1"/>
  <c r="O32" s="1"/>
  <c r="J39" i="99"/>
  <c r="K33"/>
  <c r="N32"/>
  <c r="M32" s="1"/>
  <c r="O32" s="1"/>
  <c r="J40" i="97"/>
  <c r="K34"/>
  <c r="N33"/>
  <c r="M33" s="1"/>
  <c r="O33" s="1"/>
  <c r="J40" i="96"/>
  <c r="K33"/>
  <c r="N32"/>
  <c r="M32" s="1"/>
  <c r="O32" s="1"/>
  <c r="J40" i="95"/>
  <c r="K33"/>
  <c r="N32"/>
  <c r="M32" s="1"/>
  <c r="O32" s="1"/>
  <c r="J40" i="94"/>
  <c r="K33"/>
  <c r="N32"/>
  <c r="M32" s="1"/>
  <c r="O32" s="1"/>
  <c r="J40" i="93"/>
  <c r="K33"/>
  <c r="N32"/>
  <c r="M32" s="1"/>
  <c r="O32" s="1"/>
  <c r="J40" i="92"/>
  <c r="K34"/>
  <c r="N33"/>
  <c r="M33" s="1"/>
  <c r="O33" s="1"/>
  <c r="J40" i="91"/>
  <c r="K33"/>
  <c r="N32"/>
  <c r="M32" s="1"/>
  <c r="O32" s="1"/>
  <c r="J40" i="90"/>
  <c r="K33"/>
  <c r="N32"/>
  <c r="M32" s="1"/>
  <c r="O32" s="1"/>
  <c r="J40" i="89"/>
  <c r="K33"/>
  <c r="N32"/>
  <c r="M32" s="1"/>
  <c r="O32" s="1"/>
  <c r="J40" i="88"/>
  <c r="K33"/>
  <c r="N32"/>
  <c r="M32" s="1"/>
  <c r="O32" s="1"/>
  <c r="J40" i="87"/>
  <c r="K33"/>
  <c r="N32"/>
  <c r="M32" s="1"/>
  <c r="O32" s="1"/>
  <c r="J41" i="100" l="1"/>
  <c r="K34"/>
  <c r="N33"/>
  <c r="M33" s="1"/>
  <c r="O33" s="1"/>
  <c r="J40" i="99"/>
  <c r="K34"/>
  <c r="N33"/>
  <c r="M33" s="1"/>
  <c r="O33" s="1"/>
  <c r="J41" i="97"/>
  <c r="K35"/>
  <c r="N34"/>
  <c r="M34" s="1"/>
  <c r="O34" s="1"/>
  <c r="J41" i="96"/>
  <c r="K34"/>
  <c r="N33"/>
  <c r="M33" s="1"/>
  <c r="O33" s="1"/>
  <c r="J41" i="95"/>
  <c r="K34"/>
  <c r="N33"/>
  <c r="M33" s="1"/>
  <c r="O33" s="1"/>
  <c r="J41" i="94"/>
  <c r="K34"/>
  <c r="N33"/>
  <c r="M33" s="1"/>
  <c r="O33" s="1"/>
  <c r="J41" i="93"/>
  <c r="K34"/>
  <c r="N33"/>
  <c r="M33" s="1"/>
  <c r="O33" s="1"/>
  <c r="J41" i="92"/>
  <c r="K35"/>
  <c r="N34"/>
  <c r="M34" s="1"/>
  <c r="O34" s="1"/>
  <c r="J41" i="91"/>
  <c r="K34"/>
  <c r="N33"/>
  <c r="M33" s="1"/>
  <c r="O33" s="1"/>
  <c r="J41" i="90"/>
  <c r="K34"/>
  <c r="N33"/>
  <c r="M33" s="1"/>
  <c r="O33" s="1"/>
  <c r="J41" i="89"/>
  <c r="K34"/>
  <c r="N33"/>
  <c r="M33" s="1"/>
  <c r="O33" s="1"/>
  <c r="J41" i="88"/>
  <c r="K34"/>
  <c r="N33"/>
  <c r="M33" s="1"/>
  <c r="O33" s="1"/>
  <c r="J41" i="87"/>
  <c r="K34"/>
  <c r="N33"/>
  <c r="M33" s="1"/>
  <c r="O33" s="1"/>
  <c r="J42" i="100" l="1"/>
  <c r="K35"/>
  <c r="N34"/>
  <c r="M34" s="1"/>
  <c r="O34" s="1"/>
  <c r="J41" i="99"/>
  <c r="K35"/>
  <c r="N34"/>
  <c r="M34" s="1"/>
  <c r="O34" s="1"/>
  <c r="J42" i="97"/>
  <c r="K36"/>
  <c r="N35"/>
  <c r="M35" s="1"/>
  <c r="O35" s="1"/>
  <c r="J42" i="96"/>
  <c r="K35"/>
  <c r="N34"/>
  <c r="M34" s="1"/>
  <c r="O34" s="1"/>
  <c r="J42" i="95"/>
  <c r="K35"/>
  <c r="N34"/>
  <c r="M34" s="1"/>
  <c r="O34" s="1"/>
  <c r="J42" i="94"/>
  <c r="K35"/>
  <c r="N34"/>
  <c r="M34" s="1"/>
  <c r="O34" s="1"/>
  <c r="J42" i="93"/>
  <c r="K35"/>
  <c r="N34"/>
  <c r="M34" s="1"/>
  <c r="O34" s="1"/>
  <c r="J42" i="92"/>
  <c r="K36"/>
  <c r="N35"/>
  <c r="M35" s="1"/>
  <c r="O35" s="1"/>
  <c r="J42" i="91"/>
  <c r="K35"/>
  <c r="N34"/>
  <c r="M34" s="1"/>
  <c r="O34" s="1"/>
  <c r="J42" i="90"/>
  <c r="K35"/>
  <c r="N34"/>
  <c r="M34" s="1"/>
  <c r="O34" s="1"/>
  <c r="J42" i="89"/>
  <c r="K35"/>
  <c r="N34"/>
  <c r="M34" s="1"/>
  <c r="O34" s="1"/>
  <c r="J42" i="88"/>
  <c r="K35"/>
  <c r="N34"/>
  <c r="M34" s="1"/>
  <c r="O34" s="1"/>
  <c r="J42" i="87"/>
  <c r="K35"/>
  <c r="N34"/>
  <c r="M34" s="1"/>
  <c r="O34" s="1"/>
  <c r="J43" i="100" l="1"/>
  <c r="K36"/>
  <c r="N35"/>
  <c r="M35" s="1"/>
  <c r="O35" s="1"/>
  <c r="J42" i="99"/>
  <c r="K36"/>
  <c r="N35"/>
  <c r="M35" s="1"/>
  <c r="O35" s="1"/>
  <c r="J43" i="97"/>
  <c r="K37"/>
  <c r="N36"/>
  <c r="M36" s="1"/>
  <c r="O36" s="1"/>
  <c r="J43" i="96"/>
  <c r="K36"/>
  <c r="N35"/>
  <c r="M35" s="1"/>
  <c r="O35" s="1"/>
  <c r="J43" i="95"/>
  <c r="K36"/>
  <c r="N35"/>
  <c r="M35" s="1"/>
  <c r="O35" s="1"/>
  <c r="J43" i="94"/>
  <c r="K36"/>
  <c r="N35"/>
  <c r="M35" s="1"/>
  <c r="O35" s="1"/>
  <c r="J43" i="93"/>
  <c r="K36"/>
  <c r="N35"/>
  <c r="M35" s="1"/>
  <c r="O35" s="1"/>
  <c r="J43" i="92"/>
  <c r="K37"/>
  <c r="N36"/>
  <c r="M36" s="1"/>
  <c r="O36" s="1"/>
  <c r="J43" i="91"/>
  <c r="K36"/>
  <c r="N35"/>
  <c r="M35" s="1"/>
  <c r="O35" s="1"/>
  <c r="J43" i="90"/>
  <c r="K36"/>
  <c r="N35"/>
  <c r="M35" s="1"/>
  <c r="O35" s="1"/>
  <c r="J43" i="89"/>
  <c r="K36"/>
  <c r="N35"/>
  <c r="M35" s="1"/>
  <c r="O35" s="1"/>
  <c r="J43" i="88"/>
  <c r="K36"/>
  <c r="N35"/>
  <c r="M35" s="1"/>
  <c r="O35" s="1"/>
  <c r="J43" i="87"/>
  <c r="K36"/>
  <c r="N35"/>
  <c r="M35" s="1"/>
  <c r="O35" s="1"/>
  <c r="J44" i="100" l="1"/>
  <c r="K37"/>
  <c r="N36"/>
  <c r="M36" s="1"/>
  <c r="O36" s="1"/>
  <c r="J43" i="99"/>
  <c r="K37"/>
  <c r="N36"/>
  <c r="M36" s="1"/>
  <c r="O36" s="1"/>
  <c r="J44" i="97"/>
  <c r="K38"/>
  <c r="N37"/>
  <c r="M37" s="1"/>
  <c r="O37" s="1"/>
  <c r="J44" i="96"/>
  <c r="K37"/>
  <c r="N36"/>
  <c r="M36" s="1"/>
  <c r="O36" s="1"/>
  <c r="J44" i="95"/>
  <c r="K37"/>
  <c r="N36"/>
  <c r="M36" s="1"/>
  <c r="O36" s="1"/>
  <c r="J44" i="94"/>
  <c r="K37"/>
  <c r="N36"/>
  <c r="M36" s="1"/>
  <c r="O36" s="1"/>
  <c r="J44" i="93"/>
  <c r="K37"/>
  <c r="N36"/>
  <c r="M36" s="1"/>
  <c r="O36" s="1"/>
  <c r="J44" i="92"/>
  <c r="K38"/>
  <c r="N37"/>
  <c r="M37" s="1"/>
  <c r="O37" s="1"/>
  <c r="J44" i="91"/>
  <c r="K37"/>
  <c r="N36"/>
  <c r="M36" s="1"/>
  <c r="O36" s="1"/>
  <c r="J44" i="90"/>
  <c r="K37"/>
  <c r="N36"/>
  <c r="M36" s="1"/>
  <c r="O36" s="1"/>
  <c r="J44" i="89"/>
  <c r="K37"/>
  <c r="N36"/>
  <c r="M36" s="1"/>
  <c r="O36" s="1"/>
  <c r="J44" i="88"/>
  <c r="K37"/>
  <c r="N36"/>
  <c r="M36" s="1"/>
  <c r="O36" s="1"/>
  <c r="J44" i="87"/>
  <c r="K37"/>
  <c r="N36"/>
  <c r="M36" s="1"/>
  <c r="O36" s="1"/>
  <c r="J45" i="100" l="1"/>
  <c r="K38"/>
  <c r="N37"/>
  <c r="M37" s="1"/>
  <c r="O37" s="1"/>
  <c r="J44" i="99"/>
  <c r="K38"/>
  <c r="N37"/>
  <c r="M37" s="1"/>
  <c r="O37" s="1"/>
  <c r="J45" i="97"/>
  <c r="K39"/>
  <c r="N38"/>
  <c r="M38" s="1"/>
  <c r="O38" s="1"/>
  <c r="J45" i="96"/>
  <c r="K38"/>
  <c r="N37"/>
  <c r="M37" s="1"/>
  <c r="O37" s="1"/>
  <c r="J45" i="95"/>
  <c r="K38"/>
  <c r="N37"/>
  <c r="M37" s="1"/>
  <c r="O37" s="1"/>
  <c r="J45" i="94"/>
  <c r="K38"/>
  <c r="N37"/>
  <c r="M37" s="1"/>
  <c r="O37" s="1"/>
  <c r="J45" i="93"/>
  <c r="K38"/>
  <c r="N37"/>
  <c r="M37" s="1"/>
  <c r="O37" s="1"/>
  <c r="J45" i="92"/>
  <c r="K39"/>
  <c r="N38"/>
  <c r="M38" s="1"/>
  <c r="O38" s="1"/>
  <c r="J45" i="91"/>
  <c r="K38"/>
  <c r="N37"/>
  <c r="M37" s="1"/>
  <c r="O37" s="1"/>
  <c r="J45" i="90"/>
  <c r="K38"/>
  <c r="N37"/>
  <c r="M37" s="1"/>
  <c r="O37" s="1"/>
  <c r="J45" i="89"/>
  <c r="K38"/>
  <c r="N37"/>
  <c r="M37" s="1"/>
  <c r="O37" s="1"/>
  <c r="J45" i="88"/>
  <c r="K38"/>
  <c r="N37"/>
  <c r="M37" s="1"/>
  <c r="O37" s="1"/>
  <c r="J45" i="87"/>
  <c r="K38"/>
  <c r="N37"/>
  <c r="M37" s="1"/>
  <c r="O37" s="1"/>
  <c r="J46" i="100" l="1"/>
  <c r="K39"/>
  <c r="N38"/>
  <c r="M38" s="1"/>
  <c r="O38" s="1"/>
  <c r="J45" i="99"/>
  <c r="K39"/>
  <c r="N38"/>
  <c r="M38" s="1"/>
  <c r="O38" s="1"/>
  <c r="J46" i="97"/>
  <c r="K40"/>
  <c r="N39"/>
  <c r="M39" s="1"/>
  <c r="O39" s="1"/>
  <c r="J46" i="96"/>
  <c r="K39"/>
  <c r="N38"/>
  <c r="M38" s="1"/>
  <c r="O38" s="1"/>
  <c r="J46" i="95"/>
  <c r="K39"/>
  <c r="N38"/>
  <c r="M38" s="1"/>
  <c r="O38" s="1"/>
  <c r="J46" i="94"/>
  <c r="K39"/>
  <c r="N38"/>
  <c r="M38" s="1"/>
  <c r="O38" s="1"/>
  <c r="J46" i="93"/>
  <c r="K39"/>
  <c r="N38"/>
  <c r="M38" s="1"/>
  <c r="O38" s="1"/>
  <c r="J46" i="92"/>
  <c r="K40"/>
  <c r="N39"/>
  <c r="M39" s="1"/>
  <c r="O39" s="1"/>
  <c r="J46" i="91"/>
  <c r="K39"/>
  <c r="N38"/>
  <c r="M38" s="1"/>
  <c r="O38" s="1"/>
  <c r="J46" i="90"/>
  <c r="K39"/>
  <c r="N38"/>
  <c r="M38" s="1"/>
  <c r="O38" s="1"/>
  <c r="J46" i="89"/>
  <c r="K39"/>
  <c r="N38"/>
  <c r="M38" s="1"/>
  <c r="O38" s="1"/>
  <c r="J46" i="88"/>
  <c r="K39"/>
  <c r="N38"/>
  <c r="M38" s="1"/>
  <c r="O38" s="1"/>
  <c r="J46" i="87"/>
  <c r="K39"/>
  <c r="N38"/>
  <c r="M38" s="1"/>
  <c r="O38" s="1"/>
  <c r="J47" i="100" l="1"/>
  <c r="K40"/>
  <c r="N39"/>
  <c r="M39" s="1"/>
  <c r="O39" s="1"/>
  <c r="J46" i="99"/>
  <c r="K40"/>
  <c r="N39"/>
  <c r="M39" s="1"/>
  <c r="O39" s="1"/>
  <c r="J47" i="97"/>
  <c r="K41"/>
  <c r="N40"/>
  <c r="M40" s="1"/>
  <c r="O40" s="1"/>
  <c r="J47" i="96"/>
  <c r="K40"/>
  <c r="N39"/>
  <c r="M39" s="1"/>
  <c r="O39" s="1"/>
  <c r="J47" i="95"/>
  <c r="K40"/>
  <c r="N39"/>
  <c r="M39" s="1"/>
  <c r="O39" s="1"/>
  <c r="J47" i="94"/>
  <c r="K40"/>
  <c r="N39"/>
  <c r="M39" s="1"/>
  <c r="O39" s="1"/>
  <c r="J47" i="93"/>
  <c r="K40"/>
  <c r="N39"/>
  <c r="M39" s="1"/>
  <c r="O39" s="1"/>
  <c r="J47" i="92"/>
  <c r="K41"/>
  <c r="N40"/>
  <c r="M40" s="1"/>
  <c r="O40" s="1"/>
  <c r="J47" i="91"/>
  <c r="K40"/>
  <c r="N39"/>
  <c r="M39" s="1"/>
  <c r="O39" s="1"/>
  <c r="J47" i="90"/>
  <c r="K40"/>
  <c r="N39"/>
  <c r="M39" s="1"/>
  <c r="O39" s="1"/>
  <c r="J47" i="89"/>
  <c r="K40"/>
  <c r="N39"/>
  <c r="M39" s="1"/>
  <c r="O39" s="1"/>
  <c r="J47" i="88"/>
  <c r="K40"/>
  <c r="N39"/>
  <c r="M39" s="1"/>
  <c r="O39" s="1"/>
  <c r="J47" i="87"/>
  <c r="K40"/>
  <c r="N39"/>
  <c r="M39" s="1"/>
  <c r="O39" s="1"/>
  <c r="J48" i="100" l="1"/>
  <c r="K41"/>
  <c r="N40"/>
  <c r="M40" s="1"/>
  <c r="O40" s="1"/>
  <c r="J47" i="99"/>
  <c r="K41"/>
  <c r="N40"/>
  <c r="M40" s="1"/>
  <c r="O40" s="1"/>
  <c r="J48" i="97"/>
  <c r="K42"/>
  <c r="N41"/>
  <c r="M41" s="1"/>
  <c r="O41" s="1"/>
  <c r="J48" i="96"/>
  <c r="K41"/>
  <c r="N40"/>
  <c r="M40" s="1"/>
  <c r="O40" s="1"/>
  <c r="J48" i="95"/>
  <c r="K41"/>
  <c r="N40"/>
  <c r="M40" s="1"/>
  <c r="O40" s="1"/>
  <c r="J48" i="94"/>
  <c r="K41"/>
  <c r="N40"/>
  <c r="M40" s="1"/>
  <c r="O40" s="1"/>
  <c r="J48" i="93"/>
  <c r="K41"/>
  <c r="N40"/>
  <c r="M40" s="1"/>
  <c r="O40" s="1"/>
  <c r="J48" i="92"/>
  <c r="K42"/>
  <c r="N41"/>
  <c r="M41" s="1"/>
  <c r="O41" s="1"/>
  <c r="J48" i="91"/>
  <c r="K41"/>
  <c r="N40"/>
  <c r="M40" s="1"/>
  <c r="O40" s="1"/>
  <c r="J48" i="90"/>
  <c r="K41"/>
  <c r="N40"/>
  <c r="M40" s="1"/>
  <c r="O40" s="1"/>
  <c r="J48" i="89"/>
  <c r="K41"/>
  <c r="N40"/>
  <c r="M40" s="1"/>
  <c r="O40" s="1"/>
  <c r="J48" i="88"/>
  <c r="K41"/>
  <c r="N40"/>
  <c r="M40" s="1"/>
  <c r="O40" s="1"/>
  <c r="J48" i="87"/>
  <c r="K41"/>
  <c r="N40"/>
  <c r="M40" s="1"/>
  <c r="O40" s="1"/>
  <c r="J49" i="100" l="1"/>
  <c r="K42"/>
  <c r="N41"/>
  <c r="M41" s="1"/>
  <c r="O41" s="1"/>
  <c r="J48" i="99"/>
  <c r="K42"/>
  <c r="N41"/>
  <c r="M41" s="1"/>
  <c r="O41" s="1"/>
  <c r="J49" i="97"/>
  <c r="K43"/>
  <c r="N42"/>
  <c r="M42" s="1"/>
  <c r="O42" s="1"/>
  <c r="J49" i="96"/>
  <c r="K42"/>
  <c r="N41"/>
  <c r="M41" s="1"/>
  <c r="O41" s="1"/>
  <c r="J49" i="95"/>
  <c r="K42"/>
  <c r="N41"/>
  <c r="M41" s="1"/>
  <c r="O41" s="1"/>
  <c r="J49" i="94"/>
  <c r="K42"/>
  <c r="N41"/>
  <c r="M41" s="1"/>
  <c r="O41" s="1"/>
  <c r="J49" i="93"/>
  <c r="K42"/>
  <c r="N41"/>
  <c r="M41" s="1"/>
  <c r="O41" s="1"/>
  <c r="J49" i="92"/>
  <c r="K43"/>
  <c r="N42"/>
  <c r="M42" s="1"/>
  <c r="O42" s="1"/>
  <c r="J49" i="91"/>
  <c r="K42"/>
  <c r="N41"/>
  <c r="M41" s="1"/>
  <c r="O41" s="1"/>
  <c r="J49" i="90"/>
  <c r="K42"/>
  <c r="N41"/>
  <c r="M41" s="1"/>
  <c r="O41" s="1"/>
  <c r="J49" i="89"/>
  <c r="K42"/>
  <c r="N41"/>
  <c r="M41" s="1"/>
  <c r="O41" s="1"/>
  <c r="J49" i="88"/>
  <c r="K42"/>
  <c r="N41"/>
  <c r="M41" s="1"/>
  <c r="O41" s="1"/>
  <c r="J49" i="87"/>
  <c r="K42"/>
  <c r="N41"/>
  <c r="M41" s="1"/>
  <c r="O41" s="1"/>
  <c r="J50" i="100" l="1"/>
  <c r="K43"/>
  <c r="N42"/>
  <c r="M42" s="1"/>
  <c r="O42" s="1"/>
  <c r="J49" i="99"/>
  <c r="K43"/>
  <c r="N42"/>
  <c r="M42" s="1"/>
  <c r="O42" s="1"/>
  <c r="J50" i="97"/>
  <c r="K44"/>
  <c r="N43"/>
  <c r="M43" s="1"/>
  <c r="O43" s="1"/>
  <c r="J50" i="96"/>
  <c r="K43"/>
  <c r="N42"/>
  <c r="M42" s="1"/>
  <c r="O42" s="1"/>
  <c r="J50" i="95"/>
  <c r="K43"/>
  <c r="N42"/>
  <c r="M42" s="1"/>
  <c r="O42" s="1"/>
  <c r="J50" i="94"/>
  <c r="K43"/>
  <c r="N42"/>
  <c r="M42" s="1"/>
  <c r="O42" s="1"/>
  <c r="J50" i="93"/>
  <c r="K43"/>
  <c r="N42"/>
  <c r="M42" s="1"/>
  <c r="O42" s="1"/>
  <c r="J50" i="92"/>
  <c r="K44"/>
  <c r="N43"/>
  <c r="M43" s="1"/>
  <c r="O43" s="1"/>
  <c r="J50" i="91"/>
  <c r="K43"/>
  <c r="N42"/>
  <c r="M42" s="1"/>
  <c r="O42" s="1"/>
  <c r="J50" i="90"/>
  <c r="K43"/>
  <c r="N42"/>
  <c r="M42" s="1"/>
  <c r="O42" s="1"/>
  <c r="J50" i="89"/>
  <c r="K43"/>
  <c r="N42"/>
  <c r="M42" s="1"/>
  <c r="O42" s="1"/>
  <c r="J50" i="88"/>
  <c r="K43"/>
  <c r="N42"/>
  <c r="M42" s="1"/>
  <c r="O42" s="1"/>
  <c r="J50" i="87"/>
  <c r="K43"/>
  <c r="N42"/>
  <c r="M42" s="1"/>
  <c r="O42" s="1"/>
  <c r="J51" i="100" l="1"/>
  <c r="K44"/>
  <c r="N43"/>
  <c r="M43" s="1"/>
  <c r="O43" s="1"/>
  <c r="J50" i="99"/>
  <c r="K44"/>
  <c r="N43"/>
  <c r="M43" s="1"/>
  <c r="O43" s="1"/>
  <c r="J51" i="97"/>
  <c r="K45"/>
  <c r="N44"/>
  <c r="M44" s="1"/>
  <c r="O44" s="1"/>
  <c r="J51" i="96"/>
  <c r="K44"/>
  <c r="N43"/>
  <c r="M43" s="1"/>
  <c r="O43" s="1"/>
  <c r="J51" i="95"/>
  <c r="K44"/>
  <c r="N43"/>
  <c r="M43" s="1"/>
  <c r="O43" s="1"/>
  <c r="J51" i="94"/>
  <c r="K44"/>
  <c r="N43"/>
  <c r="M43" s="1"/>
  <c r="O43" s="1"/>
  <c r="J51" i="93"/>
  <c r="K44"/>
  <c r="N43"/>
  <c r="M43" s="1"/>
  <c r="O43" s="1"/>
  <c r="J51" i="92"/>
  <c r="K45"/>
  <c r="N44"/>
  <c r="M44" s="1"/>
  <c r="O44" s="1"/>
  <c r="J51" i="91"/>
  <c r="K44"/>
  <c r="N43"/>
  <c r="M43" s="1"/>
  <c r="O43" s="1"/>
  <c r="J51" i="90"/>
  <c r="K44"/>
  <c r="N43"/>
  <c r="M43" s="1"/>
  <c r="O43" s="1"/>
  <c r="J51" i="89"/>
  <c r="K44"/>
  <c r="N43"/>
  <c r="M43" s="1"/>
  <c r="O43" s="1"/>
  <c r="J51" i="88"/>
  <c r="K44"/>
  <c r="N43"/>
  <c r="M43" s="1"/>
  <c r="O43" s="1"/>
  <c r="J51" i="87"/>
  <c r="K44"/>
  <c r="N43"/>
  <c r="M43" s="1"/>
  <c r="O43" s="1"/>
  <c r="J52" i="100" l="1"/>
  <c r="K45"/>
  <c r="N44"/>
  <c r="M44" s="1"/>
  <c r="O44" s="1"/>
  <c r="J51" i="99"/>
  <c r="K45"/>
  <c r="N44"/>
  <c r="M44" s="1"/>
  <c r="O44" s="1"/>
  <c r="J52" i="97"/>
  <c r="K46"/>
  <c r="N45"/>
  <c r="M45" s="1"/>
  <c r="O45" s="1"/>
  <c r="J52" i="96"/>
  <c r="K45"/>
  <c r="N44"/>
  <c r="M44" s="1"/>
  <c r="O44" s="1"/>
  <c r="J52" i="95"/>
  <c r="K45"/>
  <c r="N44"/>
  <c r="M44" s="1"/>
  <c r="O44" s="1"/>
  <c r="J52" i="94"/>
  <c r="K45"/>
  <c r="N44"/>
  <c r="M44" s="1"/>
  <c r="O44" s="1"/>
  <c r="J52" i="93"/>
  <c r="K45"/>
  <c r="N44"/>
  <c r="M44" s="1"/>
  <c r="O44" s="1"/>
  <c r="J52" i="92"/>
  <c r="K46"/>
  <c r="N45"/>
  <c r="M45" s="1"/>
  <c r="O45" s="1"/>
  <c r="J52" i="91"/>
  <c r="K45"/>
  <c r="N44"/>
  <c r="M44" s="1"/>
  <c r="O44" s="1"/>
  <c r="J52" i="90"/>
  <c r="K45"/>
  <c r="N44"/>
  <c r="M44" s="1"/>
  <c r="O44" s="1"/>
  <c r="J52" i="89"/>
  <c r="K45"/>
  <c r="N44"/>
  <c r="M44" s="1"/>
  <c r="O44" s="1"/>
  <c r="J52" i="88"/>
  <c r="K45"/>
  <c r="N44"/>
  <c r="M44" s="1"/>
  <c r="O44" s="1"/>
  <c r="J52" i="87"/>
  <c r="K45"/>
  <c r="N44"/>
  <c r="M44" s="1"/>
  <c r="O44" s="1"/>
  <c r="J53" i="100" l="1"/>
  <c r="K46"/>
  <c r="N45"/>
  <c r="M45" s="1"/>
  <c r="O45" s="1"/>
  <c r="J52" i="99"/>
  <c r="K46"/>
  <c r="N45"/>
  <c r="M45" s="1"/>
  <c r="O45" s="1"/>
  <c r="J53" i="97"/>
  <c r="K47"/>
  <c r="N46"/>
  <c r="M46" s="1"/>
  <c r="O46" s="1"/>
  <c r="J53" i="96"/>
  <c r="K46"/>
  <c r="N45"/>
  <c r="M45" s="1"/>
  <c r="O45" s="1"/>
  <c r="J53" i="95"/>
  <c r="K46"/>
  <c r="N45"/>
  <c r="M45" s="1"/>
  <c r="O45" s="1"/>
  <c r="J53" i="94"/>
  <c r="K46"/>
  <c r="N45"/>
  <c r="M45" s="1"/>
  <c r="O45" s="1"/>
  <c r="J53" i="93"/>
  <c r="K46"/>
  <c r="N45"/>
  <c r="M45" s="1"/>
  <c r="O45" s="1"/>
  <c r="J53" i="92"/>
  <c r="K47"/>
  <c r="N46"/>
  <c r="M46" s="1"/>
  <c r="O46" s="1"/>
  <c r="J53" i="91"/>
  <c r="K46"/>
  <c r="N45"/>
  <c r="M45" s="1"/>
  <c r="O45" s="1"/>
  <c r="J53" i="90"/>
  <c r="K46"/>
  <c r="N45"/>
  <c r="M45" s="1"/>
  <c r="O45" s="1"/>
  <c r="J53" i="89"/>
  <c r="K46"/>
  <c r="N45"/>
  <c r="M45" s="1"/>
  <c r="O45" s="1"/>
  <c r="J53" i="88"/>
  <c r="K46"/>
  <c r="N45"/>
  <c r="M45" s="1"/>
  <c r="O45" s="1"/>
  <c r="J53" i="87"/>
  <c r="K46"/>
  <c r="N45"/>
  <c r="M45" s="1"/>
  <c r="O45" s="1"/>
  <c r="J54" i="100" l="1"/>
  <c r="K47"/>
  <c r="N46"/>
  <c r="M46" s="1"/>
  <c r="O46" s="1"/>
  <c r="J53" i="99"/>
  <c r="K47"/>
  <c r="N46"/>
  <c r="M46" s="1"/>
  <c r="O46" s="1"/>
  <c r="J54" i="97"/>
  <c r="K48"/>
  <c r="N47"/>
  <c r="M47" s="1"/>
  <c r="O47" s="1"/>
  <c r="J54" i="96"/>
  <c r="K47"/>
  <c r="N46"/>
  <c r="M46" s="1"/>
  <c r="O46" s="1"/>
  <c r="J54" i="95"/>
  <c r="K47"/>
  <c r="N46"/>
  <c r="M46" s="1"/>
  <c r="O46" s="1"/>
  <c r="J54" i="94"/>
  <c r="K47"/>
  <c r="N46"/>
  <c r="M46" s="1"/>
  <c r="O46" s="1"/>
  <c r="J54" i="93"/>
  <c r="K47"/>
  <c r="N46"/>
  <c r="M46" s="1"/>
  <c r="O46" s="1"/>
  <c r="J54" i="92"/>
  <c r="K48"/>
  <c r="N47"/>
  <c r="M47" s="1"/>
  <c r="O47" s="1"/>
  <c r="J54" i="91"/>
  <c r="K47"/>
  <c r="N46"/>
  <c r="M46" s="1"/>
  <c r="O46" s="1"/>
  <c r="J54" i="90"/>
  <c r="K47"/>
  <c r="N46"/>
  <c r="M46" s="1"/>
  <c r="O46" s="1"/>
  <c r="J54" i="89"/>
  <c r="K47"/>
  <c r="N46"/>
  <c r="M46" s="1"/>
  <c r="O46" s="1"/>
  <c r="J54" i="88"/>
  <c r="K47"/>
  <c r="N46"/>
  <c r="M46" s="1"/>
  <c r="O46" s="1"/>
  <c r="J54" i="87"/>
  <c r="K47"/>
  <c r="N46"/>
  <c r="M46" s="1"/>
  <c r="O46" s="1"/>
  <c r="J55" i="100" l="1"/>
  <c r="K48"/>
  <c r="N47"/>
  <c r="M47" s="1"/>
  <c r="O47" s="1"/>
  <c r="J54" i="99"/>
  <c r="K48"/>
  <c r="N47"/>
  <c r="M47" s="1"/>
  <c r="O47" s="1"/>
  <c r="J55" i="97"/>
  <c r="K49"/>
  <c r="N48"/>
  <c r="M48" s="1"/>
  <c r="O48" s="1"/>
  <c r="J55" i="96"/>
  <c r="K48"/>
  <c r="N47"/>
  <c r="M47" s="1"/>
  <c r="O47" s="1"/>
  <c r="J55" i="95"/>
  <c r="K48"/>
  <c r="N47"/>
  <c r="M47" s="1"/>
  <c r="O47" s="1"/>
  <c r="J55" i="94"/>
  <c r="K48"/>
  <c r="N47"/>
  <c r="M47" s="1"/>
  <c r="O47" s="1"/>
  <c r="J55" i="93"/>
  <c r="K48"/>
  <c r="N47"/>
  <c r="M47" s="1"/>
  <c r="O47" s="1"/>
  <c r="J55" i="92"/>
  <c r="K49"/>
  <c r="N48"/>
  <c r="M48" s="1"/>
  <c r="O48" s="1"/>
  <c r="J55" i="91"/>
  <c r="K48"/>
  <c r="N47"/>
  <c r="M47" s="1"/>
  <c r="O47" s="1"/>
  <c r="J55" i="90"/>
  <c r="K48"/>
  <c r="N47"/>
  <c r="M47" s="1"/>
  <c r="O47" s="1"/>
  <c r="J55" i="89"/>
  <c r="K48"/>
  <c r="N47"/>
  <c r="M47" s="1"/>
  <c r="O47" s="1"/>
  <c r="J55" i="88"/>
  <c r="K48"/>
  <c r="N47"/>
  <c r="M47" s="1"/>
  <c r="O47" s="1"/>
  <c r="J55" i="87"/>
  <c r="K48"/>
  <c r="N47"/>
  <c r="M47" s="1"/>
  <c r="O47" s="1"/>
  <c r="J56" i="100" l="1"/>
  <c r="K49"/>
  <c r="N48"/>
  <c r="M48" s="1"/>
  <c r="O48" s="1"/>
  <c r="J55" i="99"/>
  <c r="K49"/>
  <c r="N48"/>
  <c r="M48" s="1"/>
  <c r="O48" s="1"/>
  <c r="J56" i="97"/>
  <c r="K50"/>
  <c r="N49"/>
  <c r="M49" s="1"/>
  <c r="O49" s="1"/>
  <c r="J56" i="96"/>
  <c r="K49"/>
  <c r="N48"/>
  <c r="M48" s="1"/>
  <c r="O48" s="1"/>
  <c r="J56" i="95"/>
  <c r="K49"/>
  <c r="N48"/>
  <c r="M48" s="1"/>
  <c r="O48" s="1"/>
  <c r="J56" i="94"/>
  <c r="K49"/>
  <c r="N48"/>
  <c r="M48" s="1"/>
  <c r="O48" s="1"/>
  <c r="J56" i="93"/>
  <c r="K49"/>
  <c r="N48"/>
  <c r="M48" s="1"/>
  <c r="O48" s="1"/>
  <c r="J56" i="92"/>
  <c r="K50"/>
  <c r="N49"/>
  <c r="M49" s="1"/>
  <c r="O49" s="1"/>
  <c r="J56" i="91"/>
  <c r="K49"/>
  <c r="N48"/>
  <c r="M48" s="1"/>
  <c r="O48" s="1"/>
  <c r="J56" i="90"/>
  <c r="K49"/>
  <c r="N48"/>
  <c r="M48" s="1"/>
  <c r="O48" s="1"/>
  <c r="J56" i="89"/>
  <c r="K49"/>
  <c r="N48"/>
  <c r="M48" s="1"/>
  <c r="O48" s="1"/>
  <c r="J56" i="88"/>
  <c r="K49"/>
  <c r="N48"/>
  <c r="M48" s="1"/>
  <c r="O48" s="1"/>
  <c r="J56" i="87"/>
  <c r="K49"/>
  <c r="N48"/>
  <c r="M48" s="1"/>
  <c r="O48" s="1"/>
  <c r="J57" i="100" l="1"/>
  <c r="K50"/>
  <c r="N49"/>
  <c r="M49" s="1"/>
  <c r="O49" s="1"/>
  <c r="J56" i="99"/>
  <c r="K50"/>
  <c r="N49"/>
  <c r="M49" s="1"/>
  <c r="O49" s="1"/>
  <c r="J57" i="97"/>
  <c r="K51"/>
  <c r="N50"/>
  <c r="M50" s="1"/>
  <c r="O50" s="1"/>
  <c r="J57" i="96"/>
  <c r="K50"/>
  <c r="N49"/>
  <c r="M49" s="1"/>
  <c r="O49" s="1"/>
  <c r="J57" i="95"/>
  <c r="K50"/>
  <c r="N49"/>
  <c r="M49" s="1"/>
  <c r="O49" s="1"/>
  <c r="J57" i="94"/>
  <c r="K50"/>
  <c r="N49"/>
  <c r="M49" s="1"/>
  <c r="O49" s="1"/>
  <c r="J57" i="93"/>
  <c r="K50"/>
  <c r="N49"/>
  <c r="M49" s="1"/>
  <c r="O49" s="1"/>
  <c r="J57" i="92"/>
  <c r="K51"/>
  <c r="N50"/>
  <c r="M50" s="1"/>
  <c r="O50" s="1"/>
  <c r="J57" i="91"/>
  <c r="K50"/>
  <c r="N49"/>
  <c r="M49" s="1"/>
  <c r="O49" s="1"/>
  <c r="J57" i="90"/>
  <c r="K50"/>
  <c r="N49"/>
  <c r="M49" s="1"/>
  <c r="O49" s="1"/>
  <c r="J57" i="89"/>
  <c r="K50"/>
  <c r="N49"/>
  <c r="M49" s="1"/>
  <c r="O49" s="1"/>
  <c r="J57" i="88"/>
  <c r="K50"/>
  <c r="N49"/>
  <c r="M49" s="1"/>
  <c r="O49" s="1"/>
  <c r="J57" i="87"/>
  <c r="K50"/>
  <c r="N49"/>
  <c r="M49" s="1"/>
  <c r="O49" s="1"/>
  <c r="J58" i="100" l="1"/>
  <c r="K51"/>
  <c r="N50"/>
  <c r="M50" s="1"/>
  <c r="O50" s="1"/>
  <c r="J57" i="99"/>
  <c r="K51"/>
  <c r="N50"/>
  <c r="M50" s="1"/>
  <c r="O50" s="1"/>
  <c r="J58" i="97"/>
  <c r="K52"/>
  <c r="N51"/>
  <c r="M51" s="1"/>
  <c r="O51" s="1"/>
  <c r="J58" i="96"/>
  <c r="K51"/>
  <c r="N50"/>
  <c r="M50" s="1"/>
  <c r="O50" s="1"/>
  <c r="J58" i="95"/>
  <c r="K51"/>
  <c r="N50"/>
  <c r="M50" s="1"/>
  <c r="O50" s="1"/>
  <c r="J58" i="94"/>
  <c r="K51"/>
  <c r="N50"/>
  <c r="M50" s="1"/>
  <c r="O50" s="1"/>
  <c r="J58" i="93"/>
  <c r="K51"/>
  <c r="N50"/>
  <c r="M50" s="1"/>
  <c r="O50" s="1"/>
  <c r="J58" i="92"/>
  <c r="K52"/>
  <c r="N51"/>
  <c r="M51" s="1"/>
  <c r="O51" s="1"/>
  <c r="J58" i="91"/>
  <c r="K51"/>
  <c r="N50"/>
  <c r="M50" s="1"/>
  <c r="O50" s="1"/>
  <c r="J58" i="90"/>
  <c r="K51"/>
  <c r="N50"/>
  <c r="M50" s="1"/>
  <c r="O50" s="1"/>
  <c r="J58" i="89"/>
  <c r="K51"/>
  <c r="N50"/>
  <c r="M50" s="1"/>
  <c r="O50" s="1"/>
  <c r="J58" i="88"/>
  <c r="K51"/>
  <c r="N50"/>
  <c r="M50" s="1"/>
  <c r="O50" s="1"/>
  <c r="J58" i="87"/>
  <c r="K51"/>
  <c r="N50"/>
  <c r="M50" s="1"/>
  <c r="O50" s="1"/>
  <c r="J59" i="100" l="1"/>
  <c r="K52"/>
  <c r="N51"/>
  <c r="M51" s="1"/>
  <c r="O51" s="1"/>
  <c r="J58" i="99"/>
  <c r="K52"/>
  <c r="N51"/>
  <c r="M51" s="1"/>
  <c r="O51" s="1"/>
  <c r="J59" i="97"/>
  <c r="K53"/>
  <c r="N52"/>
  <c r="M52" s="1"/>
  <c r="O52" s="1"/>
  <c r="J59" i="96"/>
  <c r="K52"/>
  <c r="N51"/>
  <c r="M51" s="1"/>
  <c r="O51" s="1"/>
  <c r="J59" i="95"/>
  <c r="K52"/>
  <c r="N51"/>
  <c r="M51" s="1"/>
  <c r="O51" s="1"/>
  <c r="J59" i="94"/>
  <c r="K52"/>
  <c r="N51"/>
  <c r="M51" s="1"/>
  <c r="O51" s="1"/>
  <c r="J59" i="93"/>
  <c r="K52"/>
  <c r="N51"/>
  <c r="M51" s="1"/>
  <c r="O51" s="1"/>
  <c r="J59" i="92"/>
  <c r="K53"/>
  <c r="N52"/>
  <c r="M52" s="1"/>
  <c r="O52" s="1"/>
  <c r="J59" i="91"/>
  <c r="K52"/>
  <c r="N51"/>
  <c r="M51" s="1"/>
  <c r="O51" s="1"/>
  <c r="J59" i="90"/>
  <c r="K52"/>
  <c r="N51"/>
  <c r="M51" s="1"/>
  <c r="O51" s="1"/>
  <c r="J59" i="89"/>
  <c r="K52"/>
  <c r="N51"/>
  <c r="M51" s="1"/>
  <c r="O51" s="1"/>
  <c r="J59" i="88"/>
  <c r="K52"/>
  <c r="N51"/>
  <c r="M51" s="1"/>
  <c r="O51" s="1"/>
  <c r="J59" i="87"/>
  <c r="K52"/>
  <c r="N51"/>
  <c r="M51" s="1"/>
  <c r="O51" s="1"/>
  <c r="J60" i="100" l="1"/>
  <c r="K53"/>
  <c r="N52"/>
  <c r="M52" s="1"/>
  <c r="O52" s="1"/>
  <c r="J59" i="99"/>
  <c r="K53"/>
  <c r="N52"/>
  <c r="M52" s="1"/>
  <c r="O52" s="1"/>
  <c r="J60" i="97"/>
  <c r="K54"/>
  <c r="N53"/>
  <c r="M53" s="1"/>
  <c r="O53" s="1"/>
  <c r="J60" i="96"/>
  <c r="K53"/>
  <c r="N52"/>
  <c r="M52" s="1"/>
  <c r="O52" s="1"/>
  <c r="J60" i="95"/>
  <c r="K53"/>
  <c r="N52"/>
  <c r="M52" s="1"/>
  <c r="O52" s="1"/>
  <c r="J60" i="94"/>
  <c r="K53"/>
  <c r="N52"/>
  <c r="M52" s="1"/>
  <c r="O52" s="1"/>
  <c r="J60" i="93"/>
  <c r="K53"/>
  <c r="N52"/>
  <c r="M52" s="1"/>
  <c r="O52" s="1"/>
  <c r="J60" i="92"/>
  <c r="K54"/>
  <c r="N53"/>
  <c r="M53" s="1"/>
  <c r="O53" s="1"/>
  <c r="J60" i="91"/>
  <c r="K53"/>
  <c r="N52"/>
  <c r="M52" s="1"/>
  <c r="O52" s="1"/>
  <c r="J60" i="90"/>
  <c r="K53"/>
  <c r="N52"/>
  <c r="M52" s="1"/>
  <c r="O52" s="1"/>
  <c r="J60" i="89"/>
  <c r="K53"/>
  <c r="N52"/>
  <c r="M52" s="1"/>
  <c r="O52" s="1"/>
  <c r="J60" i="88"/>
  <c r="K53"/>
  <c r="N52"/>
  <c r="M52" s="1"/>
  <c r="O52" s="1"/>
  <c r="J60" i="87"/>
  <c r="K53"/>
  <c r="N52"/>
  <c r="M52" s="1"/>
  <c r="O52" s="1"/>
  <c r="J61" i="100" l="1"/>
  <c r="K54"/>
  <c r="N53"/>
  <c r="M53" s="1"/>
  <c r="O53" s="1"/>
  <c r="J60" i="99"/>
  <c r="K54"/>
  <c r="N53"/>
  <c r="M53" s="1"/>
  <c r="O53" s="1"/>
  <c r="J61" i="97"/>
  <c r="K55"/>
  <c r="N54"/>
  <c r="M54" s="1"/>
  <c r="O54" s="1"/>
  <c r="J61" i="96"/>
  <c r="K54"/>
  <c r="N53"/>
  <c r="M53" s="1"/>
  <c r="O53" s="1"/>
  <c r="J61" i="95"/>
  <c r="K54"/>
  <c r="N53"/>
  <c r="M53" s="1"/>
  <c r="O53" s="1"/>
  <c r="J61" i="94"/>
  <c r="K54"/>
  <c r="N53"/>
  <c r="M53" s="1"/>
  <c r="O53" s="1"/>
  <c r="J61" i="93"/>
  <c r="K54"/>
  <c r="N53"/>
  <c r="M53" s="1"/>
  <c r="O53" s="1"/>
  <c r="J61" i="92"/>
  <c r="K55"/>
  <c r="N54"/>
  <c r="M54" s="1"/>
  <c r="O54" s="1"/>
  <c r="J61" i="91"/>
  <c r="K54"/>
  <c r="N53"/>
  <c r="M53" s="1"/>
  <c r="O53" s="1"/>
  <c r="J61" i="90"/>
  <c r="K54"/>
  <c r="N53"/>
  <c r="M53" s="1"/>
  <c r="O53" s="1"/>
  <c r="J61" i="89"/>
  <c r="K54"/>
  <c r="N53"/>
  <c r="M53" s="1"/>
  <c r="O53" s="1"/>
  <c r="J61" i="88"/>
  <c r="K54"/>
  <c r="N53"/>
  <c r="M53" s="1"/>
  <c r="O53" s="1"/>
  <c r="J61" i="87"/>
  <c r="K54"/>
  <c r="N53"/>
  <c r="M53" s="1"/>
  <c r="O53" s="1"/>
  <c r="J62" i="100" l="1"/>
  <c r="K55"/>
  <c r="N54"/>
  <c r="M54" s="1"/>
  <c r="O54" s="1"/>
  <c r="J61" i="99"/>
  <c r="K55"/>
  <c r="N54"/>
  <c r="M54" s="1"/>
  <c r="O54" s="1"/>
  <c r="J62" i="97"/>
  <c r="K56"/>
  <c r="N55"/>
  <c r="M55" s="1"/>
  <c r="O55" s="1"/>
  <c r="J62" i="96"/>
  <c r="K55"/>
  <c r="N54"/>
  <c r="M54" s="1"/>
  <c r="O54" s="1"/>
  <c r="J62" i="95"/>
  <c r="K55"/>
  <c r="N54"/>
  <c r="M54" s="1"/>
  <c r="O54" s="1"/>
  <c r="J62" i="94"/>
  <c r="K55"/>
  <c r="N54"/>
  <c r="M54" s="1"/>
  <c r="O54" s="1"/>
  <c r="J62" i="93"/>
  <c r="K55"/>
  <c r="N54"/>
  <c r="M54" s="1"/>
  <c r="O54" s="1"/>
  <c r="J62" i="92"/>
  <c r="K56"/>
  <c r="N55"/>
  <c r="M55" s="1"/>
  <c r="O55" s="1"/>
  <c r="J62" i="91"/>
  <c r="K55"/>
  <c r="N54"/>
  <c r="M54" s="1"/>
  <c r="O54" s="1"/>
  <c r="J62" i="90"/>
  <c r="K55"/>
  <c r="N54"/>
  <c r="M54" s="1"/>
  <c r="O54" s="1"/>
  <c r="J62" i="89"/>
  <c r="K55"/>
  <c r="N54"/>
  <c r="M54" s="1"/>
  <c r="O54" s="1"/>
  <c r="J62" i="88"/>
  <c r="K55"/>
  <c r="N54"/>
  <c r="M54" s="1"/>
  <c r="O54" s="1"/>
  <c r="J62" i="87"/>
  <c r="K55"/>
  <c r="N54"/>
  <c r="M54" s="1"/>
  <c r="O54" s="1"/>
  <c r="K56" i="100" l="1"/>
  <c r="N55"/>
  <c r="M55" s="1"/>
  <c r="O55" s="1"/>
  <c r="J62" i="99"/>
  <c r="K56"/>
  <c r="N55"/>
  <c r="M55" s="1"/>
  <c r="O55" s="1"/>
  <c r="K57" i="97"/>
  <c r="N56"/>
  <c r="M56" s="1"/>
  <c r="O56" s="1"/>
  <c r="K56" i="96"/>
  <c r="N55"/>
  <c r="M55" s="1"/>
  <c r="O55" s="1"/>
  <c r="K56" i="95"/>
  <c r="N55"/>
  <c r="M55" s="1"/>
  <c r="O55" s="1"/>
  <c r="K56" i="94"/>
  <c r="N55"/>
  <c r="M55" s="1"/>
  <c r="O55" s="1"/>
  <c r="K56" i="93"/>
  <c r="N55"/>
  <c r="M55" s="1"/>
  <c r="O55" s="1"/>
  <c r="K57" i="92"/>
  <c r="N56"/>
  <c r="M56" s="1"/>
  <c r="O56" s="1"/>
  <c r="K56" i="91"/>
  <c r="N55"/>
  <c r="M55" s="1"/>
  <c r="O55" s="1"/>
  <c r="K56" i="90"/>
  <c r="N55"/>
  <c r="M55" s="1"/>
  <c r="O55" s="1"/>
  <c r="K56" i="89"/>
  <c r="N55"/>
  <c r="M55" s="1"/>
  <c r="O55" s="1"/>
  <c r="K56" i="88"/>
  <c r="N55"/>
  <c r="M55" s="1"/>
  <c r="O55" s="1"/>
  <c r="K56" i="87"/>
  <c r="N55"/>
  <c r="M55" s="1"/>
  <c r="O55" s="1"/>
  <c r="K57" i="100" l="1"/>
  <c r="N56"/>
  <c r="M56" s="1"/>
  <c r="O56" s="1"/>
  <c r="K57" i="99"/>
  <c r="N56"/>
  <c r="M56" s="1"/>
  <c r="O56" s="1"/>
  <c r="K58" i="97"/>
  <c r="N57"/>
  <c r="M57" s="1"/>
  <c r="O57" s="1"/>
  <c r="K57" i="96"/>
  <c r="N56"/>
  <c r="M56" s="1"/>
  <c r="O56" s="1"/>
  <c r="K57" i="95"/>
  <c r="N56"/>
  <c r="M56" s="1"/>
  <c r="O56" s="1"/>
  <c r="K57" i="94"/>
  <c r="N56"/>
  <c r="M56" s="1"/>
  <c r="O56" s="1"/>
  <c r="K57" i="93"/>
  <c r="N56"/>
  <c r="M56" s="1"/>
  <c r="O56" s="1"/>
  <c r="K58" i="92"/>
  <c r="N57"/>
  <c r="M57" s="1"/>
  <c r="O57" s="1"/>
  <c r="K57" i="91"/>
  <c r="N56"/>
  <c r="M56" s="1"/>
  <c r="O56" s="1"/>
  <c r="K57" i="90"/>
  <c r="N56"/>
  <c r="M56" s="1"/>
  <c r="O56" s="1"/>
  <c r="K57" i="89"/>
  <c r="N56"/>
  <c r="M56" s="1"/>
  <c r="O56" s="1"/>
  <c r="K57" i="88"/>
  <c r="N56"/>
  <c r="M56" s="1"/>
  <c r="O56" s="1"/>
  <c r="K57" i="87"/>
  <c r="N56"/>
  <c r="M56" s="1"/>
  <c r="O56" s="1"/>
  <c r="K58" i="100" l="1"/>
  <c r="N57"/>
  <c r="M57" s="1"/>
  <c r="O57" s="1"/>
  <c r="K58" i="99"/>
  <c r="N57"/>
  <c r="M57" s="1"/>
  <c r="O57" s="1"/>
  <c r="K59" i="97"/>
  <c r="N58"/>
  <c r="M58" s="1"/>
  <c r="O58" s="1"/>
  <c r="K58" i="96"/>
  <c r="N57"/>
  <c r="M57" s="1"/>
  <c r="O57" s="1"/>
  <c r="K58" i="95"/>
  <c r="N57"/>
  <c r="M57" s="1"/>
  <c r="O57" s="1"/>
  <c r="K58" i="94"/>
  <c r="N57"/>
  <c r="M57" s="1"/>
  <c r="O57" s="1"/>
  <c r="K58" i="93"/>
  <c r="N57"/>
  <c r="M57" s="1"/>
  <c r="O57" s="1"/>
  <c r="K59" i="92"/>
  <c r="N58"/>
  <c r="M58" s="1"/>
  <c r="O58" s="1"/>
  <c r="K58" i="91"/>
  <c r="N57"/>
  <c r="M57" s="1"/>
  <c r="O57" s="1"/>
  <c r="K58" i="90"/>
  <c r="N57"/>
  <c r="M57" s="1"/>
  <c r="O57" s="1"/>
  <c r="K58" i="89"/>
  <c r="N57"/>
  <c r="M57" s="1"/>
  <c r="O57" s="1"/>
  <c r="K58" i="88"/>
  <c r="N57"/>
  <c r="M57" s="1"/>
  <c r="O57" s="1"/>
  <c r="K58" i="87"/>
  <c r="N57"/>
  <c r="M57" s="1"/>
  <c r="O57" s="1"/>
  <c r="K59" i="100" l="1"/>
  <c r="N58"/>
  <c r="M58" s="1"/>
  <c r="O58" s="1"/>
  <c r="K59" i="99"/>
  <c r="N58"/>
  <c r="M58" s="1"/>
  <c r="O58" s="1"/>
  <c r="K60" i="97"/>
  <c r="N59"/>
  <c r="M59" s="1"/>
  <c r="O59" s="1"/>
  <c r="K59" i="96"/>
  <c r="N58"/>
  <c r="M58" s="1"/>
  <c r="O58" s="1"/>
  <c r="K59" i="95"/>
  <c r="N58"/>
  <c r="M58" s="1"/>
  <c r="O58" s="1"/>
  <c r="K59" i="94"/>
  <c r="N58"/>
  <c r="M58" s="1"/>
  <c r="O58" s="1"/>
  <c r="K59" i="93"/>
  <c r="N58"/>
  <c r="M58" s="1"/>
  <c r="O58" s="1"/>
  <c r="K60" i="92"/>
  <c r="N59"/>
  <c r="M59" s="1"/>
  <c r="O59" s="1"/>
  <c r="K59" i="91"/>
  <c r="N58"/>
  <c r="M58" s="1"/>
  <c r="O58" s="1"/>
  <c r="K59" i="90"/>
  <c r="N58"/>
  <c r="M58" s="1"/>
  <c r="O58" s="1"/>
  <c r="K59" i="89"/>
  <c r="N58"/>
  <c r="M58" s="1"/>
  <c r="O58" s="1"/>
  <c r="K59" i="88"/>
  <c r="N58"/>
  <c r="M58" s="1"/>
  <c r="O58" s="1"/>
  <c r="K59" i="87"/>
  <c r="N58"/>
  <c r="M58" s="1"/>
  <c r="O58" s="1"/>
  <c r="K60" i="100" l="1"/>
  <c r="N59"/>
  <c r="M59" s="1"/>
  <c r="O59" s="1"/>
  <c r="K60" i="99"/>
  <c r="N59"/>
  <c r="M59" s="1"/>
  <c r="O59" s="1"/>
  <c r="K61" i="97"/>
  <c r="N60"/>
  <c r="M60" s="1"/>
  <c r="O60" s="1"/>
  <c r="K60" i="96"/>
  <c r="N59"/>
  <c r="M59" s="1"/>
  <c r="O59" s="1"/>
  <c r="K60" i="95"/>
  <c r="N59"/>
  <c r="M59" s="1"/>
  <c r="O59" s="1"/>
  <c r="K60" i="94"/>
  <c r="N59"/>
  <c r="M59" s="1"/>
  <c r="O59" s="1"/>
  <c r="K60" i="93"/>
  <c r="N59"/>
  <c r="M59" s="1"/>
  <c r="O59" s="1"/>
  <c r="K61" i="92"/>
  <c r="N60"/>
  <c r="M60" s="1"/>
  <c r="O60" s="1"/>
  <c r="K60" i="91"/>
  <c r="N59"/>
  <c r="M59" s="1"/>
  <c r="O59" s="1"/>
  <c r="K60" i="90"/>
  <c r="N59"/>
  <c r="M59" s="1"/>
  <c r="O59" s="1"/>
  <c r="K60" i="89"/>
  <c r="N59"/>
  <c r="M59" s="1"/>
  <c r="O59" s="1"/>
  <c r="K60" i="88"/>
  <c r="N59"/>
  <c r="M59" s="1"/>
  <c r="O59" s="1"/>
  <c r="K60" i="87"/>
  <c r="N59"/>
  <c r="M59" s="1"/>
  <c r="O59" s="1"/>
  <c r="K61" i="100" l="1"/>
  <c r="N60"/>
  <c r="M60" s="1"/>
  <c r="O60" s="1"/>
  <c r="K61" i="99"/>
  <c r="N60"/>
  <c r="M60" s="1"/>
  <c r="O60" s="1"/>
  <c r="K62" i="97"/>
  <c r="N62" s="1"/>
  <c r="N61"/>
  <c r="M61" s="1"/>
  <c r="O61" s="1"/>
  <c r="K61" i="96"/>
  <c r="N60"/>
  <c r="M60" s="1"/>
  <c r="O60" s="1"/>
  <c r="K61" i="95"/>
  <c r="N60"/>
  <c r="M60" s="1"/>
  <c r="O60" s="1"/>
  <c r="K61" i="94"/>
  <c r="N60"/>
  <c r="M60" s="1"/>
  <c r="O60" s="1"/>
  <c r="K61" i="93"/>
  <c r="N60"/>
  <c r="M60" s="1"/>
  <c r="O60" s="1"/>
  <c r="K62" i="92"/>
  <c r="N62" s="1"/>
  <c r="N61"/>
  <c r="M61" s="1"/>
  <c r="O61" s="1"/>
  <c r="K61" i="91"/>
  <c r="N60"/>
  <c r="M60" s="1"/>
  <c r="O60" s="1"/>
  <c r="K61" i="90"/>
  <c r="N60"/>
  <c r="M60" s="1"/>
  <c r="O60" s="1"/>
  <c r="K61" i="89"/>
  <c r="N60"/>
  <c r="M60" s="1"/>
  <c r="O60" s="1"/>
  <c r="K61" i="88"/>
  <c r="N60"/>
  <c r="M60" s="1"/>
  <c r="O60" s="1"/>
  <c r="K61" i="87"/>
  <c r="N60"/>
  <c r="M60" s="1"/>
  <c r="O60" s="1"/>
  <c r="M62" i="92" l="1"/>
  <c r="O62" s="1"/>
  <c r="G24" s="1"/>
  <c r="G2" s="1"/>
  <c r="G11" s="1"/>
  <c r="K62" i="100"/>
  <c r="N62" s="1"/>
  <c r="N61"/>
  <c r="M61" s="1"/>
  <c r="O61" s="1"/>
  <c r="K62" i="99"/>
  <c r="N62" s="1"/>
  <c r="N61"/>
  <c r="M61" s="1"/>
  <c r="O61" s="1"/>
  <c r="M62" i="97"/>
  <c r="O62" s="1"/>
  <c r="G24" s="1"/>
  <c r="G2" s="1"/>
  <c r="K62" i="96"/>
  <c r="N62" s="1"/>
  <c r="N61"/>
  <c r="M61" s="1"/>
  <c r="O61" s="1"/>
  <c r="K62" i="95"/>
  <c r="N62" s="1"/>
  <c r="N61"/>
  <c r="M61" s="1"/>
  <c r="O61" s="1"/>
  <c r="K62" i="94"/>
  <c r="N62" s="1"/>
  <c r="N61"/>
  <c r="M61" s="1"/>
  <c r="O61" s="1"/>
  <c r="K62" i="93"/>
  <c r="N62" s="1"/>
  <c r="N61"/>
  <c r="M61" s="1"/>
  <c r="O61" s="1"/>
  <c r="I2" i="92"/>
  <c r="G13"/>
  <c r="I13" s="1"/>
  <c r="K62" i="91"/>
  <c r="N62" s="1"/>
  <c r="N61"/>
  <c r="M61" s="1"/>
  <c r="O61" s="1"/>
  <c r="K62" i="90"/>
  <c r="N62" s="1"/>
  <c r="N61"/>
  <c r="M61" s="1"/>
  <c r="O61" s="1"/>
  <c r="K62" i="89"/>
  <c r="N62" s="1"/>
  <c r="N61"/>
  <c r="M61" s="1"/>
  <c r="O61" s="1"/>
  <c r="K62" i="88"/>
  <c r="N62" s="1"/>
  <c r="N61"/>
  <c r="M61" s="1"/>
  <c r="O61" s="1"/>
  <c r="K62" i="87"/>
  <c r="N62" s="1"/>
  <c r="N61"/>
  <c r="M61" s="1"/>
  <c r="O61" s="1"/>
  <c r="M62" i="93" l="1"/>
  <c r="O62" s="1"/>
  <c r="G24" s="1"/>
  <c r="G2" s="1"/>
  <c r="G11" s="1"/>
  <c r="M62" i="94"/>
  <c r="O62" s="1"/>
  <c r="G24" s="1"/>
  <c r="G2" s="1"/>
  <c r="G11" s="1"/>
  <c r="M62" i="96"/>
  <c r="O62" s="1"/>
  <c r="G24" s="1"/>
  <c r="G2" s="1"/>
  <c r="G11" s="1"/>
  <c r="M62" i="87"/>
  <c r="O62" s="1"/>
  <c r="G24" s="1"/>
  <c r="G2" s="1"/>
  <c r="G11" s="1"/>
  <c r="M62" i="88"/>
  <c r="O62" s="1"/>
  <c r="G24" s="1"/>
  <c r="G2" s="1"/>
  <c r="G11" s="1"/>
  <c r="M62" i="89"/>
  <c r="O62" s="1"/>
  <c r="G24" s="1"/>
  <c r="G2" s="1"/>
  <c r="G11" s="1"/>
  <c r="M62" i="90"/>
  <c r="O62" s="1"/>
  <c r="G24" s="1"/>
  <c r="G2" s="1"/>
  <c r="I2" s="1"/>
  <c r="M62" i="91"/>
  <c r="O62" s="1"/>
  <c r="G24" s="1"/>
  <c r="G2" s="1"/>
  <c r="G11" s="1"/>
  <c r="M62" i="99"/>
  <c r="O62" s="1"/>
  <c r="G24" s="1"/>
  <c r="G2" s="1"/>
  <c r="G11" s="1"/>
  <c r="M62" i="100"/>
  <c r="O62" s="1"/>
  <c r="G24" s="1"/>
  <c r="G2" s="1"/>
  <c r="I2" s="1"/>
  <c r="I2" i="99"/>
  <c r="G13"/>
  <c r="I13" s="1"/>
  <c r="I2" i="97"/>
  <c r="G11"/>
  <c r="G13"/>
  <c r="I13" s="1"/>
  <c r="I2" i="96"/>
  <c r="G13"/>
  <c r="I13" s="1"/>
  <c r="M62" i="95"/>
  <c r="O62" s="1"/>
  <c r="G24" s="1"/>
  <c r="G2" s="1"/>
  <c r="I2" s="1"/>
  <c r="I2" i="94"/>
  <c r="G13"/>
  <c r="I13" s="1"/>
  <c r="I2" i="93"/>
  <c r="G13"/>
  <c r="I13" s="1"/>
  <c r="G11" i="90"/>
  <c r="I2" i="89"/>
  <c r="G13"/>
  <c r="I13" s="1"/>
  <c r="I2" i="88"/>
  <c r="G13"/>
  <c r="I13" s="1"/>
  <c r="I2" i="87"/>
  <c r="G13"/>
  <c r="I13" s="1"/>
  <c r="G13" i="91" l="1"/>
  <c r="I13" s="1"/>
  <c r="I2"/>
  <c r="G13" i="90"/>
  <c r="I13" s="1"/>
  <c r="G11" i="100"/>
  <c r="G13"/>
  <c r="I13" s="1"/>
  <c r="G11" i="95"/>
  <c r="G13"/>
  <c r="I13" s="1"/>
  <c r="M4" i="49" l="1"/>
  <c r="M4" i="50" s="1"/>
  <c r="M4" i="51" s="1"/>
  <c r="M4" i="52" s="1"/>
  <c r="M4" i="53" s="1"/>
  <c r="M4" i="54" s="1"/>
  <c r="M4" i="55" s="1"/>
  <c r="M4" i="56" s="1"/>
  <c r="M4" i="57" s="1"/>
  <c r="M4" i="58" s="1"/>
  <c r="M4" i="59" s="1"/>
  <c r="M4" i="60" s="1"/>
  <c r="M4" i="48" s="1"/>
  <c r="M5" i="49"/>
  <c r="M5" i="50" s="1"/>
  <c r="M5" i="51" s="1"/>
  <c r="M5" i="52" s="1"/>
  <c r="M5" i="53" s="1"/>
  <c r="M5" i="54" s="1"/>
  <c r="M5" i="55" s="1"/>
  <c r="M5" i="56" s="1"/>
  <c r="M5" i="57" s="1"/>
  <c r="M5" i="58" s="1"/>
  <c r="M5" i="59" s="1"/>
  <c r="M5" i="60" s="1"/>
  <c r="M5" i="48" s="1"/>
  <c r="M6" i="49"/>
  <c r="M6" i="50" s="1"/>
  <c r="M6" i="51" s="1"/>
  <c r="M6" i="52" s="1"/>
  <c r="M6" i="53" s="1"/>
  <c r="M6" i="54" s="1"/>
  <c r="M6" i="55" s="1"/>
  <c r="M6" i="56" s="1"/>
  <c r="M6" i="57" s="1"/>
  <c r="M6" i="58" s="1"/>
  <c r="M6" i="59" s="1"/>
  <c r="M6" i="60" s="1"/>
  <c r="M6" i="48" s="1"/>
  <c r="M7" i="49"/>
  <c r="M7" i="50" s="1"/>
  <c r="M7" i="51" s="1"/>
  <c r="M7" i="52" s="1"/>
  <c r="M7" i="53" s="1"/>
  <c r="M7" i="54" s="1"/>
  <c r="M7" i="55" s="1"/>
  <c r="M7" i="56" s="1"/>
  <c r="M7" i="57" s="1"/>
  <c r="M7" i="58" s="1"/>
  <c r="M7" i="59" s="1"/>
  <c r="M7" i="60" s="1"/>
  <c r="M7" i="48" s="1"/>
  <c r="M8" i="49"/>
  <c r="M8" i="50" s="1"/>
  <c r="M8" i="51" s="1"/>
  <c r="M8" i="52" s="1"/>
  <c r="M8" i="53" s="1"/>
  <c r="M8" i="54" s="1"/>
  <c r="M8" i="55" s="1"/>
  <c r="M8" i="56" s="1"/>
  <c r="M8" i="57" s="1"/>
  <c r="M8" i="58" s="1"/>
  <c r="M8" i="59" s="1"/>
  <c r="M8" i="60" s="1"/>
  <c r="M8" i="48" s="1"/>
  <c r="M9" i="49"/>
  <c r="M9" i="50" s="1"/>
  <c r="M9" i="51" s="1"/>
  <c r="M9" i="52" s="1"/>
  <c r="M9" i="53" s="1"/>
  <c r="M9" i="54" s="1"/>
  <c r="M9" i="55" s="1"/>
  <c r="M9" i="56" s="1"/>
  <c r="M9" i="57" s="1"/>
  <c r="M9" i="58" s="1"/>
  <c r="M9" i="59" s="1"/>
  <c r="M9" i="60" s="1"/>
  <c r="M9" i="48" s="1"/>
  <c r="M10" i="49"/>
  <c r="M10" i="50" s="1"/>
  <c r="M10" i="51" s="1"/>
  <c r="M10" i="52" s="1"/>
  <c r="M10" i="53" s="1"/>
  <c r="M10" i="54" s="1"/>
  <c r="M10" i="55" s="1"/>
  <c r="M10" i="56" s="1"/>
  <c r="M10" i="57" s="1"/>
  <c r="M10" i="58" s="1"/>
  <c r="M10" i="59" s="1"/>
  <c r="M10" i="60" s="1"/>
  <c r="M10" i="48" s="1"/>
  <c r="M11" i="49"/>
  <c r="M11" i="50" s="1"/>
  <c r="M11" i="51" s="1"/>
  <c r="M11" i="52" s="1"/>
  <c r="M11" i="53" s="1"/>
  <c r="M11" i="54" s="1"/>
  <c r="M11" i="55" s="1"/>
  <c r="M11" i="56" s="1"/>
  <c r="M11" i="57" s="1"/>
  <c r="M11" i="58" s="1"/>
  <c r="M11" i="59" s="1"/>
  <c r="M11" i="60" s="1"/>
  <c r="M11" i="48" s="1"/>
  <c r="M12" i="49"/>
  <c r="M12" i="50" s="1"/>
  <c r="M12" i="51" s="1"/>
  <c r="M12" i="52" s="1"/>
  <c r="M12" i="53" s="1"/>
  <c r="M12" i="54" s="1"/>
  <c r="M12" i="55" s="1"/>
  <c r="M12" i="56" s="1"/>
  <c r="M12" i="57" s="1"/>
  <c r="M12" i="58" s="1"/>
  <c r="M12" i="59" s="1"/>
  <c r="M12" i="60" s="1"/>
  <c r="M12" i="48" s="1"/>
  <c r="M13" i="49"/>
  <c r="M13" i="50" s="1"/>
  <c r="M13" i="51" s="1"/>
  <c r="M13" i="52" s="1"/>
  <c r="M13" i="53" s="1"/>
  <c r="M13" i="54" s="1"/>
  <c r="M13" i="55" s="1"/>
  <c r="M13" i="56" s="1"/>
  <c r="M13" i="57" s="1"/>
  <c r="M13" i="58" s="1"/>
  <c r="M13" i="59" s="1"/>
  <c r="M13" i="60" s="1"/>
  <c r="M13" i="48" s="1"/>
  <c r="M14" i="49"/>
  <c r="M14" i="50" s="1"/>
  <c r="M14" i="51" s="1"/>
  <c r="M14" i="52" s="1"/>
  <c r="M14" i="53" s="1"/>
  <c r="M14" i="54" s="1"/>
  <c r="M14" i="55" s="1"/>
  <c r="M14" i="56" s="1"/>
  <c r="M14" i="57" s="1"/>
  <c r="M14" i="58" s="1"/>
  <c r="M14" i="59" s="1"/>
  <c r="M14" i="60" s="1"/>
  <c r="M14" i="48" s="1"/>
  <c r="M15" i="49"/>
  <c r="M15" i="50" s="1"/>
  <c r="M15" i="51" s="1"/>
  <c r="M15" i="52" s="1"/>
  <c r="M15" i="53" s="1"/>
  <c r="M15" i="54" s="1"/>
  <c r="M15" i="55" s="1"/>
  <c r="M15" i="56" s="1"/>
  <c r="M15" i="57" s="1"/>
  <c r="M15" i="58" s="1"/>
  <c r="M15" i="59" s="1"/>
  <c r="M15" i="60" s="1"/>
  <c r="M15" i="48" s="1"/>
  <c r="M3" i="49"/>
  <c r="M3" i="50" s="1"/>
  <c r="M3" i="51" s="1"/>
  <c r="M3" i="52" s="1"/>
  <c r="M3" i="53" s="1"/>
  <c r="M3" i="54" s="1"/>
  <c r="M3" i="55" s="1"/>
  <c r="M3" i="56" s="1"/>
  <c r="M3" i="57" s="1"/>
  <c r="M3" i="58" s="1"/>
  <c r="M3" i="59" s="1"/>
  <c r="M3" i="60" s="1"/>
  <c r="M3" i="48" s="1"/>
  <c r="K4" i="49"/>
  <c r="K4" i="50" s="1"/>
  <c r="K4" i="51" s="1"/>
  <c r="K4" i="52" s="1"/>
  <c r="K4" i="53" s="1"/>
  <c r="K4" i="54" s="1"/>
  <c r="K4" i="55" s="1"/>
  <c r="K4" i="56" s="1"/>
  <c r="K4" i="57" s="1"/>
  <c r="K4" i="58" s="1"/>
  <c r="K4" i="59" s="1"/>
  <c r="K4" i="60" s="1"/>
  <c r="K4" i="48" s="1"/>
  <c r="L4" i="49"/>
  <c r="L4" i="50" s="1"/>
  <c r="L4" i="51" s="1"/>
  <c r="L4" i="52" s="1"/>
  <c r="L4" i="53" s="1"/>
  <c r="L4" i="54" s="1"/>
  <c r="L4" i="55" s="1"/>
  <c r="L4" i="56" s="1"/>
  <c r="L4" i="57" s="1"/>
  <c r="L4" i="58" s="1"/>
  <c r="L4" i="59" s="1"/>
  <c r="L4" i="60" s="1"/>
  <c r="L4" i="48" s="1"/>
  <c r="K5" i="49"/>
  <c r="K5" i="50" s="1"/>
  <c r="K5" i="51" s="1"/>
  <c r="K5" i="52" s="1"/>
  <c r="K5" i="53" s="1"/>
  <c r="K5" i="54" s="1"/>
  <c r="K5" i="55" s="1"/>
  <c r="K5" i="56" s="1"/>
  <c r="K5" i="57" s="1"/>
  <c r="K5" i="58" s="1"/>
  <c r="K5" i="59" s="1"/>
  <c r="K5" i="60" s="1"/>
  <c r="K5" i="48" s="1"/>
  <c r="L5" i="49"/>
  <c r="L5" i="50" s="1"/>
  <c r="L5" i="51" s="1"/>
  <c r="L5" i="52" s="1"/>
  <c r="L5" i="53" s="1"/>
  <c r="L5" i="54" s="1"/>
  <c r="L5" i="55" s="1"/>
  <c r="L5" i="56" s="1"/>
  <c r="L5" i="57" s="1"/>
  <c r="L5" i="58" s="1"/>
  <c r="L5" i="59" s="1"/>
  <c r="L5" i="60" s="1"/>
  <c r="L5" i="48" s="1"/>
  <c r="K6" i="49"/>
  <c r="K6" i="50" s="1"/>
  <c r="K6" i="51" s="1"/>
  <c r="K6" i="52" s="1"/>
  <c r="K6" i="53" s="1"/>
  <c r="K6" i="54" s="1"/>
  <c r="K6" i="55" s="1"/>
  <c r="K6" i="56" s="1"/>
  <c r="K6" i="57" s="1"/>
  <c r="K6" i="58" s="1"/>
  <c r="K6" i="59" s="1"/>
  <c r="K6" i="60" s="1"/>
  <c r="K6" i="48" s="1"/>
  <c r="L6" i="49"/>
  <c r="L6" i="50" s="1"/>
  <c r="L6" i="51" s="1"/>
  <c r="L6" i="52" s="1"/>
  <c r="L6" i="53" s="1"/>
  <c r="L6" i="54" s="1"/>
  <c r="L6" i="55" s="1"/>
  <c r="L6" i="56" s="1"/>
  <c r="L6" i="57" s="1"/>
  <c r="L6" i="58" s="1"/>
  <c r="L6" i="59" s="1"/>
  <c r="L6" i="60" s="1"/>
  <c r="L6" i="48" s="1"/>
  <c r="K7" i="49"/>
  <c r="K7" i="50" s="1"/>
  <c r="K7" i="51" s="1"/>
  <c r="K7" i="52" s="1"/>
  <c r="K7" i="53" s="1"/>
  <c r="K7" i="54" s="1"/>
  <c r="K7" i="55" s="1"/>
  <c r="K7" i="56" s="1"/>
  <c r="K7" i="57" s="1"/>
  <c r="K7" i="58" s="1"/>
  <c r="K7" i="59" s="1"/>
  <c r="K7" i="60" s="1"/>
  <c r="K7" i="48" s="1"/>
  <c r="L7" i="49"/>
  <c r="L7" i="50" s="1"/>
  <c r="L7" i="51" s="1"/>
  <c r="L7" i="52" s="1"/>
  <c r="L7" i="53" s="1"/>
  <c r="L7" i="54" s="1"/>
  <c r="L7" i="55" s="1"/>
  <c r="L7" i="56" s="1"/>
  <c r="L7" i="57" s="1"/>
  <c r="L7" i="58" s="1"/>
  <c r="L7" i="59" s="1"/>
  <c r="L7" i="60" s="1"/>
  <c r="L7" i="48" s="1"/>
  <c r="K8" i="49"/>
  <c r="K8" i="50" s="1"/>
  <c r="K8" i="51" s="1"/>
  <c r="K8" i="52" s="1"/>
  <c r="K8" i="53" s="1"/>
  <c r="K8" i="54" s="1"/>
  <c r="K8" i="55" s="1"/>
  <c r="K8" i="56" s="1"/>
  <c r="K8" i="57" s="1"/>
  <c r="K8" i="58" s="1"/>
  <c r="K8" i="59" s="1"/>
  <c r="K8" i="60" s="1"/>
  <c r="K8" i="48" s="1"/>
  <c r="L8" i="49"/>
  <c r="L8" i="50" s="1"/>
  <c r="L8" i="51" s="1"/>
  <c r="L8" i="52" s="1"/>
  <c r="L8" i="53" s="1"/>
  <c r="L8" i="54" s="1"/>
  <c r="L8" i="55" s="1"/>
  <c r="L8" i="56" s="1"/>
  <c r="L8" i="57" s="1"/>
  <c r="L8" i="58" s="1"/>
  <c r="L8" i="59" s="1"/>
  <c r="L8" i="60" s="1"/>
  <c r="L8" i="48" s="1"/>
  <c r="K9" i="49"/>
  <c r="K9" i="50" s="1"/>
  <c r="K9" i="51" s="1"/>
  <c r="K9" i="52" s="1"/>
  <c r="K9" i="53" s="1"/>
  <c r="K9" i="54" s="1"/>
  <c r="K9" i="55" s="1"/>
  <c r="K9" i="56" s="1"/>
  <c r="K9" i="57" s="1"/>
  <c r="K9" i="58" s="1"/>
  <c r="K9" i="59" s="1"/>
  <c r="K9" i="60" s="1"/>
  <c r="K9" i="48" s="1"/>
  <c r="L9" i="49"/>
  <c r="L9" i="50" s="1"/>
  <c r="L9" i="51" s="1"/>
  <c r="L9" i="52" s="1"/>
  <c r="L9" i="53" s="1"/>
  <c r="L9" i="54" s="1"/>
  <c r="L9" i="55" s="1"/>
  <c r="L9" i="56" s="1"/>
  <c r="L9" i="57" s="1"/>
  <c r="L9" i="58" s="1"/>
  <c r="L9" i="59" s="1"/>
  <c r="L9" i="60" s="1"/>
  <c r="L9" i="48" s="1"/>
  <c r="K10" i="49"/>
  <c r="K10" i="50" s="1"/>
  <c r="K10" i="51" s="1"/>
  <c r="K10" i="52" s="1"/>
  <c r="K10" i="53" s="1"/>
  <c r="K10" i="54" s="1"/>
  <c r="K10" i="55" s="1"/>
  <c r="K10" i="56" s="1"/>
  <c r="K10" i="57" s="1"/>
  <c r="K10" i="58" s="1"/>
  <c r="K10" i="59" s="1"/>
  <c r="K10" i="60" s="1"/>
  <c r="K10" i="48" s="1"/>
  <c r="L10" i="49"/>
  <c r="L10" i="50" s="1"/>
  <c r="L10" i="51" s="1"/>
  <c r="L10" i="52" s="1"/>
  <c r="L10" i="53" s="1"/>
  <c r="L10" i="54" s="1"/>
  <c r="L10" i="55" s="1"/>
  <c r="L10" i="56" s="1"/>
  <c r="L10" i="57" s="1"/>
  <c r="L10" i="58" s="1"/>
  <c r="L10" i="59" s="1"/>
  <c r="L10" i="60" s="1"/>
  <c r="L10" i="48" s="1"/>
  <c r="K11" i="49"/>
  <c r="K11" i="50" s="1"/>
  <c r="K11" i="51" s="1"/>
  <c r="K11" i="52" s="1"/>
  <c r="K11" i="53" s="1"/>
  <c r="K11" i="54" s="1"/>
  <c r="K11" i="55" s="1"/>
  <c r="K11" i="56" s="1"/>
  <c r="K11" i="57" s="1"/>
  <c r="K11" i="58" s="1"/>
  <c r="K11" i="59" s="1"/>
  <c r="K11" i="60" s="1"/>
  <c r="K11" i="48" s="1"/>
  <c r="L11" i="49"/>
  <c r="L11" i="50" s="1"/>
  <c r="L11" i="51" s="1"/>
  <c r="L11" i="52" s="1"/>
  <c r="L11" i="53" s="1"/>
  <c r="L11" i="54" s="1"/>
  <c r="L11" i="55" s="1"/>
  <c r="L11" i="56" s="1"/>
  <c r="L11" i="57" s="1"/>
  <c r="L11" i="58" s="1"/>
  <c r="L11" i="59" s="1"/>
  <c r="L11" i="60" s="1"/>
  <c r="L11" i="48" s="1"/>
  <c r="K12" i="49"/>
  <c r="K12" i="50" s="1"/>
  <c r="K12" i="51" s="1"/>
  <c r="K12" i="52" s="1"/>
  <c r="K12" i="53" s="1"/>
  <c r="K12" i="54" s="1"/>
  <c r="K12" i="55" s="1"/>
  <c r="K12" i="56" s="1"/>
  <c r="K12" i="57" s="1"/>
  <c r="K12" i="58" s="1"/>
  <c r="K12" i="59" s="1"/>
  <c r="K12" i="60" s="1"/>
  <c r="K12" i="48" s="1"/>
  <c r="L12" i="49"/>
  <c r="L12" i="50" s="1"/>
  <c r="L12" i="51" s="1"/>
  <c r="L12" i="52" s="1"/>
  <c r="L12" i="53" s="1"/>
  <c r="L12" i="54" s="1"/>
  <c r="L12" i="55" s="1"/>
  <c r="L12" i="56" s="1"/>
  <c r="L12" i="57" s="1"/>
  <c r="L12" i="58" s="1"/>
  <c r="L12" i="59" s="1"/>
  <c r="L12" i="60" s="1"/>
  <c r="L12" i="48" s="1"/>
  <c r="K13" i="49"/>
  <c r="K13" i="50" s="1"/>
  <c r="K13" i="51" s="1"/>
  <c r="K13" i="52" s="1"/>
  <c r="K13" i="53" s="1"/>
  <c r="K13" i="54" s="1"/>
  <c r="K13" i="55" s="1"/>
  <c r="K13" i="56" s="1"/>
  <c r="K13" i="57" s="1"/>
  <c r="K13" i="58" s="1"/>
  <c r="K13" i="59" s="1"/>
  <c r="K13" i="60" s="1"/>
  <c r="K13" i="48" s="1"/>
  <c r="L13" i="49"/>
  <c r="L13" i="50" s="1"/>
  <c r="L13" i="51" s="1"/>
  <c r="L13" i="52" s="1"/>
  <c r="L13" i="53" s="1"/>
  <c r="L13" i="54" s="1"/>
  <c r="L13" i="55" s="1"/>
  <c r="L13" i="56" s="1"/>
  <c r="L13" i="57" s="1"/>
  <c r="L13" i="58" s="1"/>
  <c r="L13" i="59" s="1"/>
  <c r="L13" i="60" s="1"/>
  <c r="L13" i="48" s="1"/>
  <c r="K14" i="49"/>
  <c r="K14" i="50" s="1"/>
  <c r="K14" i="51" s="1"/>
  <c r="K14" i="52" s="1"/>
  <c r="K14" i="53" s="1"/>
  <c r="K14" i="54" s="1"/>
  <c r="K14" i="55" s="1"/>
  <c r="K14" i="56" s="1"/>
  <c r="K14" i="57" s="1"/>
  <c r="K14" i="58" s="1"/>
  <c r="K14" i="59" s="1"/>
  <c r="K14" i="60" s="1"/>
  <c r="K14" i="48" s="1"/>
  <c r="L14" i="49"/>
  <c r="L14" i="50" s="1"/>
  <c r="L14" i="51" s="1"/>
  <c r="L14" i="52" s="1"/>
  <c r="L14" i="53" s="1"/>
  <c r="L14" i="54" s="1"/>
  <c r="L14" i="55" s="1"/>
  <c r="L14" i="56" s="1"/>
  <c r="L14" i="57" s="1"/>
  <c r="L14" i="58" s="1"/>
  <c r="L14" i="59" s="1"/>
  <c r="L14" i="60" s="1"/>
  <c r="L14" i="48" s="1"/>
  <c r="K15" i="49"/>
  <c r="K15" i="50" s="1"/>
  <c r="K15" i="51" s="1"/>
  <c r="K15" i="52" s="1"/>
  <c r="K15" i="53" s="1"/>
  <c r="K15" i="54" s="1"/>
  <c r="K15" i="55" s="1"/>
  <c r="K15" i="56" s="1"/>
  <c r="K15" i="57" s="1"/>
  <c r="K15" i="58" s="1"/>
  <c r="K15" i="59" s="1"/>
  <c r="K15" i="60" s="1"/>
  <c r="K15" i="48" s="1"/>
  <c r="L15" i="49"/>
  <c r="L15" i="50" s="1"/>
  <c r="L15" i="51" s="1"/>
  <c r="L15" i="52" s="1"/>
  <c r="L15" i="53" s="1"/>
  <c r="L15" i="54" s="1"/>
  <c r="L15" i="55" s="1"/>
  <c r="L15" i="56" s="1"/>
  <c r="L15" i="57" s="1"/>
  <c r="L15" i="58" s="1"/>
  <c r="L15" i="59" s="1"/>
  <c r="L15" i="60" s="1"/>
  <c r="L15" i="48" s="1"/>
  <c r="L3" i="49"/>
  <c r="L3" i="50" s="1"/>
  <c r="L3" i="51" s="1"/>
  <c r="L3" i="52" s="1"/>
  <c r="L3" i="53" s="1"/>
  <c r="L3" i="54" s="1"/>
  <c r="L3" i="55" s="1"/>
  <c r="L3" i="56" s="1"/>
  <c r="L3" i="57" s="1"/>
  <c r="L3" i="58" s="1"/>
  <c r="L3" i="59" s="1"/>
  <c r="L3" i="60" s="1"/>
  <c r="L3" i="48" s="1"/>
  <c r="K3" i="49"/>
  <c r="K3" i="50" s="1"/>
  <c r="K3" i="51" s="1"/>
  <c r="K3" i="52" s="1"/>
  <c r="K3" i="53" s="1"/>
  <c r="K3" i="54" s="1"/>
  <c r="K3" i="55" s="1"/>
  <c r="K3" i="56" s="1"/>
  <c r="K3" i="57" s="1"/>
  <c r="K3" i="58" s="1"/>
  <c r="K3" i="59" s="1"/>
  <c r="K3" i="60" s="1"/>
  <c r="K3" i="48" s="1"/>
  <c r="M4" i="61"/>
  <c r="M4" i="62" s="1"/>
  <c r="M4" i="63" s="1"/>
  <c r="M4" i="64" s="1"/>
  <c r="M4" i="65" s="1"/>
  <c r="M4" i="66" s="1"/>
  <c r="M4" i="67" s="1"/>
  <c r="M4" i="68" s="1"/>
  <c r="M4" i="69" s="1"/>
  <c r="M4" i="70" s="1"/>
  <c r="M4" i="71" s="1"/>
  <c r="M4" i="72" s="1"/>
  <c r="M4" i="73" s="1"/>
  <c r="M5" i="61"/>
  <c r="M5" i="62" s="1"/>
  <c r="M5" i="63" s="1"/>
  <c r="M5" i="64" s="1"/>
  <c r="M5" i="65" s="1"/>
  <c r="M5" i="66" s="1"/>
  <c r="M5" i="67" s="1"/>
  <c r="M5" i="68" s="1"/>
  <c r="M5" i="69" s="1"/>
  <c r="M5" i="70" s="1"/>
  <c r="M5" i="71" s="1"/>
  <c r="M5" i="72" s="1"/>
  <c r="M5" i="73" s="1"/>
  <c r="M6" i="61"/>
  <c r="M6" i="62" s="1"/>
  <c r="M6" i="63" s="1"/>
  <c r="M6" i="64" s="1"/>
  <c r="M6" i="65" s="1"/>
  <c r="M6" i="66" s="1"/>
  <c r="M6" i="67" s="1"/>
  <c r="M6" i="68" s="1"/>
  <c r="M6" i="69" s="1"/>
  <c r="M6" i="70" s="1"/>
  <c r="M6" i="71" s="1"/>
  <c r="M6" i="72" s="1"/>
  <c r="M6" i="73" s="1"/>
  <c r="M7" i="61"/>
  <c r="M7" i="62" s="1"/>
  <c r="M7" i="63" s="1"/>
  <c r="M7" i="64" s="1"/>
  <c r="M7" i="65" s="1"/>
  <c r="M7" i="66" s="1"/>
  <c r="M7" i="67" s="1"/>
  <c r="M7" i="68" s="1"/>
  <c r="M7" i="69" s="1"/>
  <c r="M7" i="70" s="1"/>
  <c r="M7" i="71" s="1"/>
  <c r="M7" i="72" s="1"/>
  <c r="M7" i="73" s="1"/>
  <c r="M8" i="61"/>
  <c r="M8" i="62" s="1"/>
  <c r="M8" i="63" s="1"/>
  <c r="M8" i="64" s="1"/>
  <c r="M8" i="65" s="1"/>
  <c r="M8" i="66" s="1"/>
  <c r="M8" i="67" s="1"/>
  <c r="M8" i="68" s="1"/>
  <c r="M8" i="69" s="1"/>
  <c r="M8" i="70" s="1"/>
  <c r="M8" i="71" s="1"/>
  <c r="M8" i="72" s="1"/>
  <c r="M8" i="73" s="1"/>
  <c r="M9" i="61"/>
  <c r="M9" i="62" s="1"/>
  <c r="M9" i="63" s="1"/>
  <c r="M9" i="64" s="1"/>
  <c r="M9" i="65" s="1"/>
  <c r="M9" i="66" s="1"/>
  <c r="M9" i="67" s="1"/>
  <c r="M9" i="68" s="1"/>
  <c r="M9" i="69" s="1"/>
  <c r="M9" i="70" s="1"/>
  <c r="M9" i="71" s="1"/>
  <c r="M9" i="72" s="1"/>
  <c r="M9" i="73" s="1"/>
  <c r="M10" i="61"/>
  <c r="M10" i="62" s="1"/>
  <c r="M10" i="63" s="1"/>
  <c r="M10" i="64" s="1"/>
  <c r="M10" i="65" s="1"/>
  <c r="M10" i="66" s="1"/>
  <c r="M10" i="67" s="1"/>
  <c r="M10" i="68" s="1"/>
  <c r="M10" i="69" s="1"/>
  <c r="M10" i="70" s="1"/>
  <c r="M10" i="71" s="1"/>
  <c r="M10" i="72" s="1"/>
  <c r="M10" i="73" s="1"/>
  <c r="M11" i="61"/>
  <c r="M11" i="62" s="1"/>
  <c r="M11" i="63" s="1"/>
  <c r="M11" i="64" s="1"/>
  <c r="M11" i="65" s="1"/>
  <c r="M11" i="66" s="1"/>
  <c r="M11" i="67" s="1"/>
  <c r="M11" i="68" s="1"/>
  <c r="M11" i="69" s="1"/>
  <c r="M11" i="70" s="1"/>
  <c r="M11" i="71" s="1"/>
  <c r="M11" i="72" s="1"/>
  <c r="M11" i="73" s="1"/>
  <c r="M12" i="61"/>
  <c r="M12" i="62" s="1"/>
  <c r="M12" i="63" s="1"/>
  <c r="M12" i="64" s="1"/>
  <c r="M12" i="65" s="1"/>
  <c r="M12" i="66" s="1"/>
  <c r="M12" i="67" s="1"/>
  <c r="M12" i="68" s="1"/>
  <c r="M12" i="69" s="1"/>
  <c r="M12" i="70" s="1"/>
  <c r="M12" i="71" s="1"/>
  <c r="M12" i="72" s="1"/>
  <c r="M12" i="73" s="1"/>
  <c r="M13" i="61"/>
  <c r="M13" i="62" s="1"/>
  <c r="M13" i="63" s="1"/>
  <c r="M13" i="64" s="1"/>
  <c r="M13" i="65" s="1"/>
  <c r="M13" i="66" s="1"/>
  <c r="M13" i="67" s="1"/>
  <c r="M13" i="68" s="1"/>
  <c r="M13" i="69" s="1"/>
  <c r="M13" i="70" s="1"/>
  <c r="M13" i="71" s="1"/>
  <c r="M13" i="72" s="1"/>
  <c r="M13" i="73" s="1"/>
  <c r="M14" i="61"/>
  <c r="M14" i="62" s="1"/>
  <c r="M14" i="63" s="1"/>
  <c r="M14" i="64" s="1"/>
  <c r="M14" i="65" s="1"/>
  <c r="M14" i="66" s="1"/>
  <c r="M14" i="67" s="1"/>
  <c r="M14" i="68" s="1"/>
  <c r="M14" i="69" s="1"/>
  <c r="M14" i="70" s="1"/>
  <c r="M14" i="71" s="1"/>
  <c r="M14" i="72" s="1"/>
  <c r="M14" i="73" s="1"/>
  <c r="M15" i="61"/>
  <c r="M15" i="62" s="1"/>
  <c r="M15" i="63" s="1"/>
  <c r="M15" i="64" s="1"/>
  <c r="M15" i="65" s="1"/>
  <c r="M15" i="66" s="1"/>
  <c r="M15" i="67" s="1"/>
  <c r="M15" i="68" s="1"/>
  <c r="M15" i="69" s="1"/>
  <c r="M15" i="70" s="1"/>
  <c r="M15" i="71" s="1"/>
  <c r="M15" i="72" s="1"/>
  <c r="M15" i="73" s="1"/>
  <c r="M3" i="61"/>
  <c r="M3" i="62" s="1"/>
  <c r="M3" i="63" s="1"/>
  <c r="M3" i="64" s="1"/>
  <c r="M3" i="65" s="1"/>
  <c r="M3" i="66" s="1"/>
  <c r="M3" i="67" s="1"/>
  <c r="M3" i="68" s="1"/>
  <c r="M3" i="69" s="1"/>
  <c r="M3" i="70" s="1"/>
  <c r="M3" i="71" s="1"/>
  <c r="M3" i="72" s="1"/>
  <c r="M3" i="73" s="1"/>
  <c r="L3" i="61"/>
  <c r="L3" i="62" s="1"/>
  <c r="L3" i="63" s="1"/>
  <c r="L3" i="64" s="1"/>
  <c r="L3" i="65" s="1"/>
  <c r="L3" i="66" s="1"/>
  <c r="L3" i="67" s="1"/>
  <c r="L3" i="68" s="1"/>
  <c r="L3" i="69" s="1"/>
  <c r="L3" i="70" s="1"/>
  <c r="L3" i="71" s="1"/>
  <c r="L3" i="72" s="1"/>
  <c r="L3" i="73" s="1"/>
  <c r="L4" i="61"/>
  <c r="L4" i="62" s="1"/>
  <c r="L4" i="63" s="1"/>
  <c r="L4" i="64" s="1"/>
  <c r="L4" i="65" s="1"/>
  <c r="L4" i="66" s="1"/>
  <c r="L4" i="67" s="1"/>
  <c r="L4" i="68" s="1"/>
  <c r="L4" i="69" s="1"/>
  <c r="L4" i="70" s="1"/>
  <c r="L4" i="71" s="1"/>
  <c r="L4" i="72" s="1"/>
  <c r="L4" i="73" s="1"/>
  <c r="L5" i="61"/>
  <c r="L5" i="62" s="1"/>
  <c r="L5" i="63" s="1"/>
  <c r="L5" i="64" s="1"/>
  <c r="L5" i="65" s="1"/>
  <c r="L5" i="66" s="1"/>
  <c r="L5" i="67" s="1"/>
  <c r="L5" i="68" s="1"/>
  <c r="L5" i="69" s="1"/>
  <c r="L5" i="70" s="1"/>
  <c r="L5" i="71" s="1"/>
  <c r="L5" i="72" s="1"/>
  <c r="L5" i="73" s="1"/>
  <c r="L6" i="61"/>
  <c r="L6" i="62" s="1"/>
  <c r="L6" i="63" s="1"/>
  <c r="L6" i="64" s="1"/>
  <c r="L6" i="65" s="1"/>
  <c r="L6" i="66" s="1"/>
  <c r="L6" i="67" s="1"/>
  <c r="L6" i="68" s="1"/>
  <c r="L6" i="69" s="1"/>
  <c r="L6" i="70" s="1"/>
  <c r="L6" i="71" s="1"/>
  <c r="L6" i="72" s="1"/>
  <c r="L6" i="73" s="1"/>
  <c r="L7" i="61"/>
  <c r="L7" i="62" s="1"/>
  <c r="L7" i="63" s="1"/>
  <c r="L7" i="64" s="1"/>
  <c r="L7" i="65" s="1"/>
  <c r="L7" i="66" s="1"/>
  <c r="L7" i="67" s="1"/>
  <c r="L7" i="68" s="1"/>
  <c r="L7" i="69" s="1"/>
  <c r="L7" i="70" s="1"/>
  <c r="L7" i="71" s="1"/>
  <c r="L7" i="72" s="1"/>
  <c r="L7" i="73" s="1"/>
  <c r="L8" i="61"/>
  <c r="L8" i="62" s="1"/>
  <c r="L8" i="63" s="1"/>
  <c r="L8" i="64" s="1"/>
  <c r="L8" i="65" s="1"/>
  <c r="L8" i="66" s="1"/>
  <c r="L8" i="67" s="1"/>
  <c r="L8" i="68" s="1"/>
  <c r="L8" i="69" s="1"/>
  <c r="L8" i="70" s="1"/>
  <c r="L8" i="71" s="1"/>
  <c r="L8" i="72" s="1"/>
  <c r="L8" i="73" s="1"/>
  <c r="L9" i="61"/>
  <c r="L9" i="62" s="1"/>
  <c r="L9" i="63" s="1"/>
  <c r="L9" i="64" s="1"/>
  <c r="L9" i="65" s="1"/>
  <c r="L9" i="66" s="1"/>
  <c r="L9" i="67" s="1"/>
  <c r="L9" i="68" s="1"/>
  <c r="L9" i="69" s="1"/>
  <c r="L9" i="70" s="1"/>
  <c r="L9" i="71" s="1"/>
  <c r="L9" i="72" s="1"/>
  <c r="L9" i="73" s="1"/>
  <c r="L10" i="61"/>
  <c r="L10" i="62" s="1"/>
  <c r="L10" i="63" s="1"/>
  <c r="L10" i="64" s="1"/>
  <c r="L10" i="65" s="1"/>
  <c r="L10" i="66" s="1"/>
  <c r="L10" i="67" s="1"/>
  <c r="L10" i="68" s="1"/>
  <c r="L10" i="69" s="1"/>
  <c r="L10" i="70" s="1"/>
  <c r="L10" i="71" s="1"/>
  <c r="L10" i="72" s="1"/>
  <c r="L10" i="73" s="1"/>
  <c r="L11" i="61"/>
  <c r="L11" i="62" s="1"/>
  <c r="L11" i="63" s="1"/>
  <c r="L11" i="64" s="1"/>
  <c r="L11" i="65" s="1"/>
  <c r="L11" i="66" s="1"/>
  <c r="L11" i="67" s="1"/>
  <c r="L11" i="68" s="1"/>
  <c r="L11" i="69" s="1"/>
  <c r="L11" i="70" s="1"/>
  <c r="L11" i="71" s="1"/>
  <c r="L11" i="72" s="1"/>
  <c r="L11" i="73" s="1"/>
  <c r="L12" i="61"/>
  <c r="L12" i="62" s="1"/>
  <c r="L12" i="63" s="1"/>
  <c r="L12" i="64" s="1"/>
  <c r="L12" i="65" s="1"/>
  <c r="L12" i="66" s="1"/>
  <c r="L12" i="67" s="1"/>
  <c r="L12" i="68" s="1"/>
  <c r="L12" i="69" s="1"/>
  <c r="L12" i="70" s="1"/>
  <c r="L12" i="71" s="1"/>
  <c r="L12" i="72" s="1"/>
  <c r="L12" i="73" s="1"/>
  <c r="L13" i="61"/>
  <c r="L13" i="62" s="1"/>
  <c r="L13" i="63" s="1"/>
  <c r="L13" i="64" s="1"/>
  <c r="L13" i="65" s="1"/>
  <c r="L13" i="66" s="1"/>
  <c r="L13" i="67" s="1"/>
  <c r="L13" i="68" s="1"/>
  <c r="L13" i="69" s="1"/>
  <c r="L13" i="70" s="1"/>
  <c r="L13" i="71" s="1"/>
  <c r="L13" i="72" s="1"/>
  <c r="L13" i="73" s="1"/>
  <c r="L14" i="61"/>
  <c r="L14" i="62" s="1"/>
  <c r="L14" i="63" s="1"/>
  <c r="L14" i="64" s="1"/>
  <c r="L14" i="65" s="1"/>
  <c r="L14" i="66" s="1"/>
  <c r="L14" i="67" s="1"/>
  <c r="L14" i="68" s="1"/>
  <c r="L14" i="69" s="1"/>
  <c r="L14" i="70" s="1"/>
  <c r="L14" i="71" s="1"/>
  <c r="L14" i="72" s="1"/>
  <c r="L14" i="73" s="1"/>
  <c r="L15" i="61"/>
  <c r="L15" i="62" s="1"/>
  <c r="L15" i="63" s="1"/>
  <c r="L15" i="64" s="1"/>
  <c r="L15" i="65" s="1"/>
  <c r="L15" i="66" s="1"/>
  <c r="L15" i="67" s="1"/>
  <c r="L15" i="68" s="1"/>
  <c r="L15" i="69" s="1"/>
  <c r="L15" i="70" s="1"/>
  <c r="L15" i="71" s="1"/>
  <c r="L15" i="72" s="1"/>
  <c r="L15" i="73" s="1"/>
  <c r="K4" i="61"/>
  <c r="K4" i="62" s="1"/>
  <c r="K4" i="63" s="1"/>
  <c r="K4" i="64" s="1"/>
  <c r="K4" i="65" s="1"/>
  <c r="K4" i="66" s="1"/>
  <c r="K4" i="67" s="1"/>
  <c r="K4" i="68" s="1"/>
  <c r="K4" i="69" s="1"/>
  <c r="K4" i="70" s="1"/>
  <c r="K4" i="71" s="1"/>
  <c r="K4" i="72" s="1"/>
  <c r="K4" i="73" s="1"/>
  <c r="K5" i="61"/>
  <c r="K5" i="62" s="1"/>
  <c r="K5" i="63" s="1"/>
  <c r="K5" i="64" s="1"/>
  <c r="K5" i="65" s="1"/>
  <c r="K5" i="66" s="1"/>
  <c r="K5" i="67" s="1"/>
  <c r="K5" i="68" s="1"/>
  <c r="K5" i="69" s="1"/>
  <c r="K5" i="70" s="1"/>
  <c r="K5" i="71" s="1"/>
  <c r="K5" i="72" s="1"/>
  <c r="K5" i="73" s="1"/>
  <c r="K6" i="61"/>
  <c r="K6" i="62" s="1"/>
  <c r="K6" i="63" s="1"/>
  <c r="K6" i="64" s="1"/>
  <c r="K6" i="65" s="1"/>
  <c r="K6" i="66" s="1"/>
  <c r="K6" i="67" s="1"/>
  <c r="K6" i="68" s="1"/>
  <c r="K6" i="69" s="1"/>
  <c r="K6" i="70" s="1"/>
  <c r="K6" i="71" s="1"/>
  <c r="K6" i="72" s="1"/>
  <c r="K6" i="73" s="1"/>
  <c r="K7" i="61"/>
  <c r="K7" i="62" s="1"/>
  <c r="K7" i="63" s="1"/>
  <c r="K7" i="64" s="1"/>
  <c r="K7" i="65" s="1"/>
  <c r="K7" i="66" s="1"/>
  <c r="K7" i="67" s="1"/>
  <c r="K7" i="68" s="1"/>
  <c r="K7" i="69" s="1"/>
  <c r="K7" i="70" s="1"/>
  <c r="K7" i="71" s="1"/>
  <c r="K7" i="72" s="1"/>
  <c r="K7" i="73" s="1"/>
  <c r="K8" i="61"/>
  <c r="K8" i="62" s="1"/>
  <c r="K8" i="63" s="1"/>
  <c r="K8" i="64" s="1"/>
  <c r="K8" i="65" s="1"/>
  <c r="K8" i="66" s="1"/>
  <c r="K8" i="67" s="1"/>
  <c r="K8" i="68" s="1"/>
  <c r="K8" i="69" s="1"/>
  <c r="K8" i="70" s="1"/>
  <c r="K8" i="71" s="1"/>
  <c r="K8" i="72" s="1"/>
  <c r="K8" i="73" s="1"/>
  <c r="K9" i="61"/>
  <c r="K9" i="62" s="1"/>
  <c r="K9" i="63" s="1"/>
  <c r="K9" i="64" s="1"/>
  <c r="K9" i="65" s="1"/>
  <c r="K9" i="66" s="1"/>
  <c r="K9" i="67" s="1"/>
  <c r="K9" i="68" s="1"/>
  <c r="K9" i="69" s="1"/>
  <c r="K9" i="70" s="1"/>
  <c r="K9" i="71" s="1"/>
  <c r="K9" i="72" s="1"/>
  <c r="K9" i="73" s="1"/>
  <c r="K10" i="61"/>
  <c r="K10" i="62" s="1"/>
  <c r="K10" i="63" s="1"/>
  <c r="K10" i="64" s="1"/>
  <c r="K10" i="65" s="1"/>
  <c r="K10" i="66" s="1"/>
  <c r="K10" i="67" s="1"/>
  <c r="K10" i="68" s="1"/>
  <c r="K10" i="69" s="1"/>
  <c r="K10" i="70" s="1"/>
  <c r="K10" i="71" s="1"/>
  <c r="K10" i="72" s="1"/>
  <c r="K10" i="73" s="1"/>
  <c r="K11" i="61"/>
  <c r="K11" i="62" s="1"/>
  <c r="K11" i="63" s="1"/>
  <c r="K11" i="64" s="1"/>
  <c r="K11" i="65" s="1"/>
  <c r="K11" i="66" s="1"/>
  <c r="K11" i="67" s="1"/>
  <c r="K11" i="68" s="1"/>
  <c r="K11" i="69" s="1"/>
  <c r="K11" i="70" s="1"/>
  <c r="K11" i="71" s="1"/>
  <c r="K11" i="72" s="1"/>
  <c r="K11" i="73" s="1"/>
  <c r="K12" i="61"/>
  <c r="K12" i="62" s="1"/>
  <c r="K12" i="63" s="1"/>
  <c r="K12" i="64" s="1"/>
  <c r="K12" i="65" s="1"/>
  <c r="K12" i="66" s="1"/>
  <c r="K12" i="67" s="1"/>
  <c r="K12" i="68" s="1"/>
  <c r="K12" i="69" s="1"/>
  <c r="K12" i="70" s="1"/>
  <c r="K12" i="71" s="1"/>
  <c r="K12" i="72" s="1"/>
  <c r="K12" i="73" s="1"/>
  <c r="K13" i="61"/>
  <c r="K13" i="62" s="1"/>
  <c r="K13" i="63" s="1"/>
  <c r="K13" i="64" s="1"/>
  <c r="K13" i="65" s="1"/>
  <c r="K13" i="66" s="1"/>
  <c r="K13" i="67" s="1"/>
  <c r="K13" i="68" s="1"/>
  <c r="K13" i="69" s="1"/>
  <c r="K13" i="70" s="1"/>
  <c r="K13" i="71" s="1"/>
  <c r="K13" i="72" s="1"/>
  <c r="K13" i="73" s="1"/>
  <c r="K14" i="61"/>
  <c r="K14" i="62" s="1"/>
  <c r="K14" i="63" s="1"/>
  <c r="K14" i="64" s="1"/>
  <c r="K14" i="65" s="1"/>
  <c r="K14" i="66" s="1"/>
  <c r="K14" i="67" s="1"/>
  <c r="K14" i="68" s="1"/>
  <c r="K14" i="69" s="1"/>
  <c r="K14" i="70" s="1"/>
  <c r="K14" i="71" s="1"/>
  <c r="K14" i="72" s="1"/>
  <c r="K14" i="73" s="1"/>
  <c r="K15" i="61"/>
  <c r="K15" i="62" s="1"/>
  <c r="K15" i="63" s="1"/>
  <c r="K15" i="64" s="1"/>
  <c r="K15" i="65" s="1"/>
  <c r="K15" i="66" s="1"/>
  <c r="K15" i="67" s="1"/>
  <c r="K15" i="68" s="1"/>
  <c r="K15" i="69" s="1"/>
  <c r="K15" i="70" s="1"/>
  <c r="K15" i="71" s="1"/>
  <c r="K15" i="72" s="1"/>
  <c r="K15" i="73" s="1"/>
  <c r="K3" i="61"/>
  <c r="K3" i="62" s="1"/>
  <c r="K3" i="63" s="1"/>
  <c r="K3" i="64" s="1"/>
  <c r="K3" i="65" s="1"/>
  <c r="K3" i="66" s="1"/>
  <c r="K3" i="67" s="1"/>
  <c r="K3" i="68" s="1"/>
  <c r="K3" i="69" s="1"/>
  <c r="K3" i="70" s="1"/>
  <c r="K3" i="71" s="1"/>
  <c r="K3" i="72" s="1"/>
  <c r="K3" i="73" s="1"/>
  <c r="M4" i="74"/>
  <c r="M4" i="75" s="1"/>
  <c r="M4" i="76" s="1"/>
  <c r="M4" i="77" s="1"/>
  <c r="M4" i="78" s="1"/>
  <c r="M4" i="79" s="1"/>
  <c r="M4" i="80" s="1"/>
  <c r="M4" i="81" s="1"/>
  <c r="M4" i="82" s="1"/>
  <c r="M4" i="83" s="1"/>
  <c r="M4" i="84" s="1"/>
  <c r="M4" i="85" s="1"/>
  <c r="M4" i="86" s="1"/>
  <c r="M5" i="74"/>
  <c r="M5" i="75" s="1"/>
  <c r="M5" i="76" s="1"/>
  <c r="M5" i="77" s="1"/>
  <c r="M5" i="78" s="1"/>
  <c r="M5" i="79" s="1"/>
  <c r="M5" i="80" s="1"/>
  <c r="M5" i="81" s="1"/>
  <c r="M5" i="82" s="1"/>
  <c r="M5" i="83" s="1"/>
  <c r="M5" i="84" s="1"/>
  <c r="M5" i="85" s="1"/>
  <c r="M5" i="86" s="1"/>
  <c r="M6" i="74"/>
  <c r="M6" i="75" s="1"/>
  <c r="M6" i="76" s="1"/>
  <c r="M6" i="77" s="1"/>
  <c r="M6" i="78" s="1"/>
  <c r="M6" i="79" s="1"/>
  <c r="M6" i="80" s="1"/>
  <c r="M6" i="81" s="1"/>
  <c r="M6" i="82" s="1"/>
  <c r="M6" i="83" s="1"/>
  <c r="M6" i="84" s="1"/>
  <c r="M6" i="85" s="1"/>
  <c r="M6" i="86" s="1"/>
  <c r="M7" i="74"/>
  <c r="M7" i="75" s="1"/>
  <c r="M7" i="76" s="1"/>
  <c r="M7" i="77" s="1"/>
  <c r="M7" i="78" s="1"/>
  <c r="M7" i="79" s="1"/>
  <c r="M7" i="80" s="1"/>
  <c r="M7" i="81" s="1"/>
  <c r="M7" i="82" s="1"/>
  <c r="M7" i="83" s="1"/>
  <c r="M7" i="84" s="1"/>
  <c r="M7" i="85" s="1"/>
  <c r="M7" i="86" s="1"/>
  <c r="M8" i="74"/>
  <c r="M8" i="75" s="1"/>
  <c r="M8" i="76" s="1"/>
  <c r="M8" i="77" s="1"/>
  <c r="M8" i="78" s="1"/>
  <c r="M8" i="79" s="1"/>
  <c r="M8" i="80" s="1"/>
  <c r="M8" i="81" s="1"/>
  <c r="M8" i="82" s="1"/>
  <c r="M8" i="83" s="1"/>
  <c r="M8" i="84" s="1"/>
  <c r="M8" i="85" s="1"/>
  <c r="M8" i="86" s="1"/>
  <c r="M9" i="74"/>
  <c r="M9" i="75" s="1"/>
  <c r="M9" i="76" s="1"/>
  <c r="M9" i="77" s="1"/>
  <c r="M9" i="78" s="1"/>
  <c r="M9" i="79" s="1"/>
  <c r="M9" i="80" s="1"/>
  <c r="M9" i="81" s="1"/>
  <c r="M9" i="82" s="1"/>
  <c r="M9" i="83" s="1"/>
  <c r="M9" i="84" s="1"/>
  <c r="M9" i="85" s="1"/>
  <c r="M9" i="86" s="1"/>
  <c r="M10" i="74"/>
  <c r="M10" i="75" s="1"/>
  <c r="M10" i="76" s="1"/>
  <c r="M10" i="77" s="1"/>
  <c r="M10" i="78" s="1"/>
  <c r="M10" i="79" s="1"/>
  <c r="M10" i="80" s="1"/>
  <c r="M10" i="81" s="1"/>
  <c r="M10" i="82" s="1"/>
  <c r="M10" i="83" s="1"/>
  <c r="M10" i="84" s="1"/>
  <c r="M10" i="85" s="1"/>
  <c r="M10" i="86" s="1"/>
  <c r="M11" i="74"/>
  <c r="M11" i="75" s="1"/>
  <c r="M11" i="76" s="1"/>
  <c r="M11" i="77" s="1"/>
  <c r="M11" i="78" s="1"/>
  <c r="M11" i="79" s="1"/>
  <c r="M11" i="80" s="1"/>
  <c r="M11" i="81" s="1"/>
  <c r="M11" i="82" s="1"/>
  <c r="M11" i="83" s="1"/>
  <c r="M11" i="84" s="1"/>
  <c r="M11" i="85" s="1"/>
  <c r="M11" i="86" s="1"/>
  <c r="M12" i="74"/>
  <c r="M12" i="75" s="1"/>
  <c r="M12" i="76" s="1"/>
  <c r="M12" i="77" s="1"/>
  <c r="M12" i="78" s="1"/>
  <c r="M12" i="79" s="1"/>
  <c r="M12" i="80" s="1"/>
  <c r="M12" i="81" s="1"/>
  <c r="M12" i="82" s="1"/>
  <c r="M12" i="83" s="1"/>
  <c r="M12" i="84" s="1"/>
  <c r="M12" i="85" s="1"/>
  <c r="M12" i="86" s="1"/>
  <c r="M13" i="74"/>
  <c r="M13" i="75" s="1"/>
  <c r="M13" i="76" s="1"/>
  <c r="M13" i="77" s="1"/>
  <c r="M13" i="78" s="1"/>
  <c r="M13" i="79" s="1"/>
  <c r="M13" i="80" s="1"/>
  <c r="M13" i="81" s="1"/>
  <c r="M13" i="82" s="1"/>
  <c r="M13" i="83" s="1"/>
  <c r="M13" i="84" s="1"/>
  <c r="M13" i="85" s="1"/>
  <c r="M13" i="86" s="1"/>
  <c r="M14" i="74"/>
  <c r="M14" i="75" s="1"/>
  <c r="M14" i="76" s="1"/>
  <c r="M14" i="77" s="1"/>
  <c r="M14" i="78" s="1"/>
  <c r="M14" i="79" s="1"/>
  <c r="M14" i="80" s="1"/>
  <c r="M14" i="81" s="1"/>
  <c r="M14" i="82" s="1"/>
  <c r="M14" i="83" s="1"/>
  <c r="M14" i="84" s="1"/>
  <c r="M14" i="85" s="1"/>
  <c r="M14" i="86" s="1"/>
  <c r="M15" i="74"/>
  <c r="M15" i="75" s="1"/>
  <c r="M15" i="76" s="1"/>
  <c r="M15" i="77" s="1"/>
  <c r="M15" i="78" s="1"/>
  <c r="M15" i="79" s="1"/>
  <c r="M15" i="80" s="1"/>
  <c r="M15" i="81" s="1"/>
  <c r="M15" i="82" s="1"/>
  <c r="M15" i="83" s="1"/>
  <c r="M15" i="84" s="1"/>
  <c r="M15" i="85" s="1"/>
  <c r="M15" i="86" s="1"/>
  <c r="M3" i="74"/>
  <c r="M3" i="75" s="1"/>
  <c r="M3" i="76" s="1"/>
  <c r="M3" i="77" s="1"/>
  <c r="M3" i="78" s="1"/>
  <c r="M3" i="79" s="1"/>
  <c r="M3" i="80" s="1"/>
  <c r="M3" i="81" s="1"/>
  <c r="M3" i="82" s="1"/>
  <c r="M3" i="83" s="1"/>
  <c r="M3" i="84" s="1"/>
  <c r="M3" i="85" s="1"/>
  <c r="M3" i="86" s="1"/>
  <c r="L4" i="74"/>
  <c r="L4" i="75" s="1"/>
  <c r="L4" i="76" s="1"/>
  <c r="L4" i="77" s="1"/>
  <c r="L4" i="78" s="1"/>
  <c r="L4" i="79" s="1"/>
  <c r="L4" i="80" s="1"/>
  <c r="L4" i="81" s="1"/>
  <c r="L4" i="82" s="1"/>
  <c r="L4" i="83" s="1"/>
  <c r="L4" i="84" s="1"/>
  <c r="L4" i="85" s="1"/>
  <c r="L4" i="86" s="1"/>
  <c r="L5" i="74"/>
  <c r="L5" i="75" s="1"/>
  <c r="L5" i="76" s="1"/>
  <c r="L5" i="77" s="1"/>
  <c r="L5" i="78" s="1"/>
  <c r="L5" i="79" s="1"/>
  <c r="L5" i="80" s="1"/>
  <c r="L5" i="81" s="1"/>
  <c r="L5" i="82" s="1"/>
  <c r="L5" i="83" s="1"/>
  <c r="L5" i="84" s="1"/>
  <c r="L5" i="85" s="1"/>
  <c r="L5" i="86" s="1"/>
  <c r="L6" i="74"/>
  <c r="L6" i="75" s="1"/>
  <c r="L6" i="76" s="1"/>
  <c r="L6" i="77" s="1"/>
  <c r="L6" i="78" s="1"/>
  <c r="L6" i="79" s="1"/>
  <c r="L6" i="80" s="1"/>
  <c r="L6" i="81" s="1"/>
  <c r="L6" i="82" s="1"/>
  <c r="L6" i="83" s="1"/>
  <c r="L6" i="84" s="1"/>
  <c r="L6" i="85" s="1"/>
  <c r="L6" i="86" s="1"/>
  <c r="L7" i="74"/>
  <c r="L7" i="75" s="1"/>
  <c r="L7" i="76" s="1"/>
  <c r="L7" i="77" s="1"/>
  <c r="L7" i="78" s="1"/>
  <c r="L7" i="79" s="1"/>
  <c r="L7" i="80" s="1"/>
  <c r="L7" i="81" s="1"/>
  <c r="L7" i="82" s="1"/>
  <c r="L7" i="83" s="1"/>
  <c r="L7" i="84" s="1"/>
  <c r="L7" i="85" s="1"/>
  <c r="L7" i="86" s="1"/>
  <c r="L8" i="74"/>
  <c r="L8" i="75" s="1"/>
  <c r="L8" i="76" s="1"/>
  <c r="L8" i="77" s="1"/>
  <c r="L8" i="78" s="1"/>
  <c r="L8" i="79" s="1"/>
  <c r="L8" i="80" s="1"/>
  <c r="L8" i="81" s="1"/>
  <c r="L8" i="82" s="1"/>
  <c r="L8" i="83" s="1"/>
  <c r="L8" i="84" s="1"/>
  <c r="L8" i="85" s="1"/>
  <c r="L8" i="86" s="1"/>
  <c r="L9" i="74"/>
  <c r="L9" i="75" s="1"/>
  <c r="L9" i="76" s="1"/>
  <c r="L9" i="77" s="1"/>
  <c r="L9" i="78" s="1"/>
  <c r="L9" i="79" s="1"/>
  <c r="L9" i="80" s="1"/>
  <c r="L9" i="81" s="1"/>
  <c r="L9" i="82" s="1"/>
  <c r="L9" i="83" s="1"/>
  <c r="L9" i="84" s="1"/>
  <c r="L9" i="85" s="1"/>
  <c r="L9" i="86" s="1"/>
  <c r="L10" i="74"/>
  <c r="L10" i="75" s="1"/>
  <c r="L10" i="76" s="1"/>
  <c r="L10" i="77" s="1"/>
  <c r="L10" i="78" s="1"/>
  <c r="L10" i="79" s="1"/>
  <c r="L10" i="80" s="1"/>
  <c r="L10" i="81" s="1"/>
  <c r="L10" i="82" s="1"/>
  <c r="L10" i="83" s="1"/>
  <c r="L10" i="84" s="1"/>
  <c r="L10" i="85" s="1"/>
  <c r="L10" i="86" s="1"/>
  <c r="L11" i="74"/>
  <c r="L11" i="75" s="1"/>
  <c r="L11" i="76" s="1"/>
  <c r="L11" i="77" s="1"/>
  <c r="L11" i="78" s="1"/>
  <c r="L11" i="79" s="1"/>
  <c r="L11" i="80" s="1"/>
  <c r="L11" i="81" s="1"/>
  <c r="L11" i="82" s="1"/>
  <c r="L11" i="83" s="1"/>
  <c r="L11" i="84" s="1"/>
  <c r="L11" i="85" s="1"/>
  <c r="L11" i="86" s="1"/>
  <c r="L12" i="74"/>
  <c r="L12" i="75" s="1"/>
  <c r="L12" i="76" s="1"/>
  <c r="L12" i="77" s="1"/>
  <c r="L12" i="78" s="1"/>
  <c r="L12" i="79" s="1"/>
  <c r="L12" i="80" s="1"/>
  <c r="L12" i="81" s="1"/>
  <c r="L12" i="82" s="1"/>
  <c r="L12" i="83" s="1"/>
  <c r="L12" i="84" s="1"/>
  <c r="L12" i="85" s="1"/>
  <c r="L12" i="86" s="1"/>
  <c r="L13" i="74"/>
  <c r="L13" i="75" s="1"/>
  <c r="L13" i="76" s="1"/>
  <c r="L13" i="77" s="1"/>
  <c r="L13" i="78" s="1"/>
  <c r="L13" i="79" s="1"/>
  <c r="L13" i="80" s="1"/>
  <c r="L13" i="81" s="1"/>
  <c r="L13" i="82" s="1"/>
  <c r="L13" i="83" s="1"/>
  <c r="L13" i="84" s="1"/>
  <c r="L13" i="85" s="1"/>
  <c r="L13" i="86" s="1"/>
  <c r="L14" i="74"/>
  <c r="L14" i="75" s="1"/>
  <c r="L14" i="76" s="1"/>
  <c r="L14" i="77" s="1"/>
  <c r="L14" i="78" s="1"/>
  <c r="L14" i="79" s="1"/>
  <c r="L14" i="80" s="1"/>
  <c r="L14" i="81" s="1"/>
  <c r="L14" i="82" s="1"/>
  <c r="L14" i="83" s="1"/>
  <c r="L14" i="84" s="1"/>
  <c r="L14" i="85" s="1"/>
  <c r="L14" i="86" s="1"/>
  <c r="L15" i="74"/>
  <c r="L15" i="75" s="1"/>
  <c r="L15" i="76" s="1"/>
  <c r="L15" i="77" s="1"/>
  <c r="L15" i="78" s="1"/>
  <c r="L15" i="79" s="1"/>
  <c r="L15" i="80" s="1"/>
  <c r="L15" i="81" s="1"/>
  <c r="L15" i="82" s="1"/>
  <c r="L15" i="83" s="1"/>
  <c r="L15" i="84" s="1"/>
  <c r="L15" i="85" s="1"/>
  <c r="L15" i="86" s="1"/>
  <c r="L3" i="74"/>
  <c r="K4"/>
  <c r="K4" i="75" s="1"/>
  <c r="K4" i="76" s="1"/>
  <c r="K4" i="77" s="1"/>
  <c r="K4" i="78" s="1"/>
  <c r="K4" i="79" s="1"/>
  <c r="K4" i="80" s="1"/>
  <c r="K4" i="81" s="1"/>
  <c r="K4" i="82" s="1"/>
  <c r="K4" i="83" s="1"/>
  <c r="K4" i="84" s="1"/>
  <c r="K4" i="85" s="1"/>
  <c r="K4" i="86" s="1"/>
  <c r="K5" i="74"/>
  <c r="K5" i="75" s="1"/>
  <c r="K5" i="76" s="1"/>
  <c r="K5" i="77" s="1"/>
  <c r="K5" i="78" s="1"/>
  <c r="K5" i="79" s="1"/>
  <c r="K5" i="80" s="1"/>
  <c r="K5" i="81" s="1"/>
  <c r="K5" i="82" s="1"/>
  <c r="K5" i="83" s="1"/>
  <c r="K5" i="84" s="1"/>
  <c r="K5" i="85" s="1"/>
  <c r="K5" i="86" s="1"/>
  <c r="K6" i="74"/>
  <c r="K6" i="75" s="1"/>
  <c r="K6" i="76" s="1"/>
  <c r="K6" i="77" s="1"/>
  <c r="K6" i="78" s="1"/>
  <c r="K6" i="79" s="1"/>
  <c r="K6" i="80" s="1"/>
  <c r="K6" i="81" s="1"/>
  <c r="K6" i="82" s="1"/>
  <c r="K6" i="83" s="1"/>
  <c r="K6" i="84" s="1"/>
  <c r="K6" i="85" s="1"/>
  <c r="K6" i="86" s="1"/>
  <c r="K7" i="74"/>
  <c r="K7" i="75" s="1"/>
  <c r="K7" i="76" s="1"/>
  <c r="K7" i="77" s="1"/>
  <c r="K7" i="78" s="1"/>
  <c r="K7" i="79" s="1"/>
  <c r="K7" i="80" s="1"/>
  <c r="K7" i="81" s="1"/>
  <c r="K7" i="82" s="1"/>
  <c r="K7" i="83" s="1"/>
  <c r="K7" i="84" s="1"/>
  <c r="K7" i="85" s="1"/>
  <c r="K7" i="86" s="1"/>
  <c r="K8" i="74"/>
  <c r="K8" i="75" s="1"/>
  <c r="K8" i="76" s="1"/>
  <c r="K8" i="77" s="1"/>
  <c r="K8" i="78" s="1"/>
  <c r="K8" i="79" s="1"/>
  <c r="K8" i="80" s="1"/>
  <c r="K8" i="81" s="1"/>
  <c r="K8" i="82" s="1"/>
  <c r="K8" i="83" s="1"/>
  <c r="K8" i="84" s="1"/>
  <c r="K8" i="85" s="1"/>
  <c r="K8" i="86" s="1"/>
  <c r="K9" i="74"/>
  <c r="K9" i="75" s="1"/>
  <c r="K9" i="76" s="1"/>
  <c r="K9" i="77" s="1"/>
  <c r="K9" i="78" s="1"/>
  <c r="K9" i="79" s="1"/>
  <c r="K9" i="80" s="1"/>
  <c r="K9" i="81" s="1"/>
  <c r="K9" i="82" s="1"/>
  <c r="K9" i="83" s="1"/>
  <c r="K9" i="84" s="1"/>
  <c r="K9" i="85" s="1"/>
  <c r="K9" i="86" s="1"/>
  <c r="K10" i="74"/>
  <c r="K10" i="75" s="1"/>
  <c r="K10" i="76" s="1"/>
  <c r="K10" i="77" s="1"/>
  <c r="K10" i="78" s="1"/>
  <c r="K10" i="79" s="1"/>
  <c r="K10" i="80" s="1"/>
  <c r="K10" i="81" s="1"/>
  <c r="K10" i="82" s="1"/>
  <c r="K10" i="83" s="1"/>
  <c r="K10" i="84" s="1"/>
  <c r="K10" i="85" s="1"/>
  <c r="K10" i="86" s="1"/>
  <c r="K11" i="74"/>
  <c r="K11" i="75" s="1"/>
  <c r="K11" i="76" s="1"/>
  <c r="K11" i="77" s="1"/>
  <c r="K11" i="78" s="1"/>
  <c r="K11" i="79" s="1"/>
  <c r="K11" i="80" s="1"/>
  <c r="K11" i="81" s="1"/>
  <c r="K11" i="82" s="1"/>
  <c r="K11" i="83" s="1"/>
  <c r="K11" i="84" s="1"/>
  <c r="K11" i="85" s="1"/>
  <c r="K11" i="86" s="1"/>
  <c r="K12" i="74"/>
  <c r="K12" i="75" s="1"/>
  <c r="K12" i="76" s="1"/>
  <c r="K12" i="77" s="1"/>
  <c r="K12" i="78" s="1"/>
  <c r="K12" i="79" s="1"/>
  <c r="K12" i="80" s="1"/>
  <c r="K12" i="81" s="1"/>
  <c r="K12" i="82" s="1"/>
  <c r="K12" i="83" s="1"/>
  <c r="K12" i="84" s="1"/>
  <c r="K12" i="85" s="1"/>
  <c r="K12" i="86" s="1"/>
  <c r="K13" i="74"/>
  <c r="K13" i="75" s="1"/>
  <c r="K13" i="76" s="1"/>
  <c r="K13" i="77" s="1"/>
  <c r="K13" i="78" s="1"/>
  <c r="K13" i="79" s="1"/>
  <c r="K13" i="80" s="1"/>
  <c r="K13" i="81" s="1"/>
  <c r="K13" i="82" s="1"/>
  <c r="K13" i="83" s="1"/>
  <c r="K13" i="84" s="1"/>
  <c r="K13" i="85" s="1"/>
  <c r="K13" i="86" s="1"/>
  <c r="K14" i="74"/>
  <c r="K14" i="75" s="1"/>
  <c r="K14" i="76" s="1"/>
  <c r="K14" i="77" s="1"/>
  <c r="K14" i="78" s="1"/>
  <c r="K14" i="79" s="1"/>
  <c r="K14" i="80" s="1"/>
  <c r="K14" i="81" s="1"/>
  <c r="K14" i="82" s="1"/>
  <c r="K14" i="83" s="1"/>
  <c r="K14" i="84" s="1"/>
  <c r="K14" i="85" s="1"/>
  <c r="K14" i="86" s="1"/>
  <c r="K15" i="74"/>
  <c r="K15" i="75" s="1"/>
  <c r="K15" i="76" s="1"/>
  <c r="K15" i="77" s="1"/>
  <c r="K15" i="78" s="1"/>
  <c r="K15" i="79" s="1"/>
  <c r="K15" i="80" s="1"/>
  <c r="K15" i="81" s="1"/>
  <c r="K15" i="82" s="1"/>
  <c r="K15" i="83" s="1"/>
  <c r="K15" i="84" s="1"/>
  <c r="K15" i="85" s="1"/>
  <c r="K15" i="86" s="1"/>
  <c r="K3" i="74"/>
  <c r="K3" i="75" s="1"/>
  <c r="K3" i="76" s="1"/>
  <c r="K3" i="77" s="1"/>
  <c r="K3" i="78" s="1"/>
  <c r="K3" i="79" s="1"/>
  <c r="K3" i="80" s="1"/>
  <c r="K3" i="81" s="1"/>
  <c r="K3" i="82" s="1"/>
  <c r="K3" i="83" s="1"/>
  <c r="K3" i="84" s="1"/>
  <c r="K3" i="85" s="1"/>
  <c r="K3" i="86" s="1"/>
  <c r="L3" i="75" l="1"/>
  <c r="L3" i="76" s="1"/>
  <c r="L3" i="77" s="1"/>
  <c r="L3" i="78" s="1"/>
  <c r="L3" i="79" s="1"/>
  <c r="L3" i="80" s="1"/>
  <c r="L3" i="81" s="1"/>
  <c r="L3" i="82" s="1"/>
  <c r="L3" i="83" s="1"/>
  <c r="L3" i="84" s="1"/>
  <c r="L3" i="85" s="1"/>
  <c r="L3" i="86" s="1"/>
  <c r="C4" i="74"/>
  <c r="I9" i="75"/>
  <c r="I9" i="74"/>
  <c r="I9" i="76"/>
  <c r="C4" i="86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85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84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83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82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81"/>
  <c r="C13" s="1"/>
  <c r="C14" s="1"/>
  <c r="E4"/>
  <c r="I9"/>
  <c r="J23"/>
  <c r="K18"/>
  <c r="C4" i="80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79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78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77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76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J23"/>
  <c r="J24" s="1"/>
  <c r="C5"/>
  <c r="C4" i="75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J23"/>
  <c r="J24" s="1"/>
  <c r="C5"/>
  <c r="E4" i="74"/>
  <c r="J23"/>
  <c r="J24" s="1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C5"/>
  <c r="C4" i="73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72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71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70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69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68"/>
  <c r="K18" s="1"/>
  <c r="K19" s="1"/>
  <c r="E4"/>
  <c r="I9"/>
  <c r="J23"/>
  <c r="C13"/>
  <c r="C14" s="1"/>
  <c r="C4" i="67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66"/>
  <c r="C13" s="1"/>
  <c r="C14" s="1"/>
  <c r="E4"/>
  <c r="I9"/>
  <c r="J23"/>
  <c r="K18"/>
  <c r="C4" i="65"/>
  <c r="C13" s="1"/>
  <c r="C14" s="1"/>
  <c r="E4"/>
  <c r="I9"/>
  <c r="J23"/>
  <c r="K18"/>
  <c r="C4" i="64"/>
  <c r="C13" s="1"/>
  <c r="C14" s="1"/>
  <c r="E4"/>
  <c r="I9"/>
  <c r="J23"/>
  <c r="K18"/>
  <c r="C4" i="63"/>
  <c r="C13" s="1"/>
  <c r="C14" s="1"/>
  <c r="E4"/>
  <c r="I9"/>
  <c r="J23"/>
  <c r="K18"/>
  <c r="C4" i="62"/>
  <c r="K18" s="1"/>
  <c r="K19" s="1"/>
  <c r="E4"/>
  <c r="I9"/>
  <c r="J23"/>
  <c r="C13"/>
  <c r="C14" s="1"/>
  <c r="I9" i="61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C4"/>
  <c r="C5" s="1"/>
  <c r="J23"/>
  <c r="J24" s="1"/>
  <c r="C4" i="60"/>
  <c r="C13" s="1"/>
  <c r="C14" s="1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K18"/>
  <c r="C5"/>
  <c r="C4" i="59"/>
  <c r="K18" s="1"/>
  <c r="K19" s="1"/>
  <c r="E4"/>
  <c r="I9"/>
  <c r="J23"/>
  <c r="C13"/>
  <c r="C14" s="1"/>
  <c r="C5"/>
  <c r="B9" s="1"/>
  <c r="C4" i="58"/>
  <c r="K18" s="1"/>
  <c r="K19" s="1"/>
  <c r="E4"/>
  <c r="I9"/>
  <c r="J23"/>
  <c r="C13"/>
  <c r="C14" s="1"/>
  <c r="C5"/>
  <c r="B9" s="1"/>
  <c r="C4" i="57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56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55"/>
  <c r="C5" s="1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4" i="54"/>
  <c r="C13" s="1"/>
  <c r="C14" s="1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K18"/>
  <c r="C4" i="53"/>
  <c r="C13" s="1"/>
  <c r="C14" s="1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K18"/>
  <c r="C4" i="52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51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50"/>
  <c r="K18" s="1"/>
  <c r="K19" s="1"/>
  <c r="E4"/>
  <c r="I9"/>
  <c r="J23"/>
  <c r="C13"/>
  <c r="C14" s="1"/>
  <c r="C4" i="49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J23" i="48"/>
  <c r="J24" s="1"/>
  <c r="I9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C4"/>
  <c r="C5" s="1"/>
  <c r="C4" i="47"/>
  <c r="K18" s="1"/>
  <c r="K19" s="1"/>
  <c r="E4"/>
  <c r="I9"/>
  <c r="J23"/>
  <c r="C13"/>
  <c r="C14" s="1"/>
  <c r="C4" i="46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45"/>
  <c r="K18" s="1"/>
  <c r="K19" s="1"/>
  <c r="E4"/>
  <c r="I9"/>
  <c r="J23"/>
  <c r="C13"/>
  <c r="C14" s="1"/>
  <c r="C4" i="44"/>
  <c r="C13" s="1"/>
  <c r="C14" s="1"/>
  <c r="E4"/>
  <c r="I9"/>
  <c r="J23"/>
  <c r="K18"/>
  <c r="C4" i="43"/>
  <c r="K18" s="1"/>
  <c r="K19" s="1"/>
  <c r="E4"/>
  <c r="I9"/>
  <c r="J23"/>
  <c r="C13"/>
  <c r="C14" s="1"/>
  <c r="C4" i="42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41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40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39"/>
  <c r="K18" s="1"/>
  <c r="K19" s="1"/>
  <c r="E4"/>
  <c r="I9"/>
  <c r="J23"/>
  <c r="C13"/>
  <c r="C14" s="1"/>
  <c r="C4" i="38"/>
  <c r="K18" s="1"/>
  <c r="K19" s="1"/>
  <c r="E4"/>
  <c r="I9"/>
  <c r="J23"/>
  <c r="C13"/>
  <c r="C14" s="1"/>
  <c r="C4" i="37"/>
  <c r="K18" s="1"/>
  <c r="K19" s="1"/>
  <c r="E4"/>
  <c r="I9"/>
  <c r="J23"/>
  <c r="C5"/>
  <c r="B9" s="1"/>
  <c r="C4" i="36"/>
  <c r="K18" s="1"/>
  <c r="K19" s="1"/>
  <c r="E4"/>
  <c r="I9"/>
  <c r="J23"/>
  <c r="C13"/>
  <c r="C14" s="1"/>
  <c r="C4" i="35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34"/>
  <c r="K18" s="1"/>
  <c r="K19" s="1"/>
  <c r="E4"/>
  <c r="I9"/>
  <c r="J23"/>
  <c r="C13"/>
  <c r="C14" s="1"/>
  <c r="C4" i="33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32"/>
  <c r="C13" s="1"/>
  <c r="C14" s="1"/>
  <c r="E4"/>
  <c r="I9"/>
  <c r="J23"/>
  <c r="K18"/>
  <c r="C4" i="31"/>
  <c r="C5" s="1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4" i="30"/>
  <c r="K18" s="1"/>
  <c r="K19" s="1"/>
  <c r="E4"/>
  <c r="I9"/>
  <c r="J23"/>
  <c r="C13"/>
  <c r="C14" s="1"/>
  <c r="C4" i="29"/>
  <c r="K18" s="1"/>
  <c r="K19" s="1"/>
  <c r="E4"/>
  <c r="I9"/>
  <c r="J23"/>
  <c r="C13"/>
  <c r="C14" s="1"/>
  <c r="C4" i="28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27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26"/>
  <c r="K18" s="1"/>
  <c r="K19" s="1"/>
  <c r="E4"/>
  <c r="I9"/>
  <c r="J23"/>
  <c r="C13"/>
  <c r="C14" s="1"/>
  <c r="C4" i="25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C4" i="24"/>
  <c r="E4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I9"/>
  <c r="J23"/>
  <c r="J24" s="1"/>
  <c r="C5"/>
  <c r="I9" i="23"/>
  <c r="E4"/>
  <c r="C4"/>
  <c r="K18" s="1"/>
  <c r="K19" s="1"/>
  <c r="J23"/>
  <c r="C13"/>
  <c r="C14" s="1"/>
  <c r="C5" i="32" l="1"/>
  <c r="B10" s="1"/>
  <c r="C5" i="68"/>
  <c r="B9" s="1"/>
  <c r="C5" i="50"/>
  <c r="B9" s="1"/>
  <c r="C5" i="53"/>
  <c r="C5" i="54"/>
  <c r="B10" s="1"/>
  <c r="C5" i="45"/>
  <c r="B9" s="1"/>
  <c r="C5" i="44"/>
  <c r="B10" s="1"/>
  <c r="C5" i="43"/>
  <c r="B9" s="1"/>
  <c r="C5" i="36"/>
  <c r="B9" s="1"/>
  <c r="C5" i="66"/>
  <c r="C5" i="65"/>
  <c r="B10" s="1"/>
  <c r="C5" i="64"/>
  <c r="C5" i="63"/>
  <c r="B10" s="1"/>
  <c r="C5" i="62"/>
  <c r="B9" s="1"/>
  <c r="C5" i="81"/>
  <c r="B8" s="1"/>
  <c r="C5" i="47"/>
  <c r="B9" s="1"/>
  <c r="C5" i="39"/>
  <c r="B9" s="1"/>
  <c r="C5" i="38"/>
  <c r="B9" s="1"/>
  <c r="C13" i="37"/>
  <c r="C14" s="1"/>
  <c r="B19" s="1"/>
  <c r="C5" i="34"/>
  <c r="B9" s="1"/>
  <c r="C5" i="30"/>
  <c r="B9" s="1"/>
  <c r="C5" i="29"/>
  <c r="B9" s="1"/>
  <c r="C5" i="26"/>
  <c r="B9" s="1"/>
  <c r="C5" i="23"/>
  <c r="B9" s="1"/>
  <c r="J25" i="86"/>
  <c r="B10"/>
  <c r="B8"/>
  <c r="B9"/>
  <c r="B7"/>
  <c r="C13"/>
  <c r="C14" s="1"/>
  <c r="K18"/>
  <c r="E13"/>
  <c r="J25" i="85"/>
  <c r="B10"/>
  <c r="B8"/>
  <c r="B9"/>
  <c r="B7"/>
  <c r="C13"/>
  <c r="C14" s="1"/>
  <c r="K18"/>
  <c r="E13"/>
  <c r="J25" i="84"/>
  <c r="B10"/>
  <c r="B8"/>
  <c r="B9"/>
  <c r="B7"/>
  <c r="C13"/>
  <c r="C14" s="1"/>
  <c r="K18"/>
  <c r="E13"/>
  <c r="J25" i="83"/>
  <c r="B10"/>
  <c r="B8"/>
  <c r="B9"/>
  <c r="B7"/>
  <c r="C13"/>
  <c r="C14" s="1"/>
  <c r="K18"/>
  <c r="E13"/>
  <c r="J25" i="82"/>
  <c r="B10"/>
  <c r="B8"/>
  <c r="B9"/>
  <c r="B7"/>
  <c r="C13"/>
  <c r="C14" s="1"/>
  <c r="K18"/>
  <c r="E13"/>
  <c r="B19" i="81"/>
  <c r="B18"/>
  <c r="B17"/>
  <c r="B16"/>
  <c r="B10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J24"/>
  <c r="N18"/>
  <c r="M18" s="1"/>
  <c r="O18" s="1"/>
  <c r="K19"/>
  <c r="J25" i="80"/>
  <c r="B10"/>
  <c r="B8"/>
  <c r="B9"/>
  <c r="B7"/>
  <c r="C13"/>
  <c r="C14" s="1"/>
  <c r="K18"/>
  <c r="E13"/>
  <c r="J25" i="79"/>
  <c r="B10"/>
  <c r="B8"/>
  <c r="B9"/>
  <c r="B7"/>
  <c r="C13"/>
  <c r="C14" s="1"/>
  <c r="K18"/>
  <c r="E13"/>
  <c r="J25" i="78"/>
  <c r="B10"/>
  <c r="B8"/>
  <c r="B9"/>
  <c r="B7"/>
  <c r="C13"/>
  <c r="C14" s="1"/>
  <c r="K18"/>
  <c r="E13"/>
  <c r="J25" i="77"/>
  <c r="B10"/>
  <c r="B8"/>
  <c r="B9"/>
  <c r="B7"/>
  <c r="C13"/>
  <c r="C14" s="1"/>
  <c r="K18"/>
  <c r="E13"/>
  <c r="J25" i="76"/>
  <c r="B10"/>
  <c r="B8"/>
  <c r="B9"/>
  <c r="B7"/>
  <c r="C13"/>
  <c r="C14" s="1"/>
  <c r="K18"/>
  <c r="E13"/>
  <c r="J25" i="75"/>
  <c r="B10"/>
  <c r="B8"/>
  <c r="B9"/>
  <c r="B7"/>
  <c r="C13"/>
  <c r="C14" s="1"/>
  <c r="K18"/>
  <c r="E13"/>
  <c r="J25" i="74"/>
  <c r="B10"/>
  <c r="B8"/>
  <c r="B9"/>
  <c r="B7"/>
  <c r="C13"/>
  <c r="C14" s="1"/>
  <c r="K18"/>
  <c r="E13"/>
  <c r="J25" i="73"/>
  <c r="B10"/>
  <c r="B8"/>
  <c r="B9"/>
  <c r="B7"/>
  <c r="C13"/>
  <c r="C14" s="1"/>
  <c r="K18"/>
  <c r="E13"/>
  <c r="J25" i="72"/>
  <c r="B10"/>
  <c r="B8"/>
  <c r="B9"/>
  <c r="B7"/>
  <c r="C13"/>
  <c r="C14" s="1"/>
  <c r="K18"/>
  <c r="E13"/>
  <c r="J25" i="71"/>
  <c r="B10"/>
  <c r="B8"/>
  <c r="B9"/>
  <c r="B7"/>
  <c r="C13"/>
  <c r="C14" s="1"/>
  <c r="K18"/>
  <c r="E13"/>
  <c r="J25" i="70"/>
  <c r="B10"/>
  <c r="B8"/>
  <c r="B9"/>
  <c r="B7"/>
  <c r="C13"/>
  <c r="C14" s="1"/>
  <c r="K18"/>
  <c r="E13"/>
  <c r="J25" i="69"/>
  <c r="B10"/>
  <c r="B8"/>
  <c r="B9"/>
  <c r="B7"/>
  <c r="C13"/>
  <c r="C14" s="1"/>
  <c r="K18"/>
  <c r="E13"/>
  <c r="B19" i="68"/>
  <c r="B18"/>
  <c r="B17"/>
  <c r="B16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K20"/>
  <c r="N19"/>
  <c r="J24"/>
  <c r="B10"/>
  <c r="B8"/>
  <c r="B7"/>
  <c r="N18"/>
  <c r="M18" s="1"/>
  <c r="O18" s="1"/>
  <c r="J25" i="67"/>
  <c r="B10"/>
  <c r="B8"/>
  <c r="B9"/>
  <c r="B7"/>
  <c r="C13"/>
  <c r="C14" s="1"/>
  <c r="K18"/>
  <c r="E13"/>
  <c r="B19" i="66"/>
  <c r="B18"/>
  <c r="B17"/>
  <c r="B16"/>
  <c r="B10"/>
  <c r="B8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J24"/>
  <c r="B7"/>
  <c r="N18"/>
  <c r="M18" s="1"/>
  <c r="O18" s="1"/>
  <c r="B9"/>
  <c r="K19"/>
  <c r="B19" i="65"/>
  <c r="B18"/>
  <c r="B17"/>
  <c r="B16"/>
  <c r="B8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J24"/>
  <c r="B7"/>
  <c r="N18"/>
  <c r="M18" s="1"/>
  <c r="O18" s="1"/>
  <c r="B9"/>
  <c r="K19"/>
  <c r="B19" i="64"/>
  <c r="B18"/>
  <c r="B17"/>
  <c r="B16"/>
  <c r="B10"/>
  <c r="B8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J24"/>
  <c r="B7"/>
  <c r="N18"/>
  <c r="M18" s="1"/>
  <c r="O18" s="1"/>
  <c r="B9"/>
  <c r="K19"/>
  <c r="B19" i="63"/>
  <c r="B18"/>
  <c r="B17"/>
  <c r="B16"/>
  <c r="B8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J24"/>
  <c r="B7"/>
  <c r="N18"/>
  <c r="M18" s="1"/>
  <c r="O18" s="1"/>
  <c r="B9"/>
  <c r="K19"/>
  <c r="B19" i="62"/>
  <c r="B18"/>
  <c r="B17"/>
  <c r="B16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K20"/>
  <c r="J24"/>
  <c r="B10"/>
  <c r="B8"/>
  <c r="B7"/>
  <c r="N18"/>
  <c r="M18" s="1"/>
  <c r="O18" s="1"/>
  <c r="J25" i="61"/>
  <c r="B10"/>
  <c r="B8"/>
  <c r="B9"/>
  <c r="B7"/>
  <c r="C13"/>
  <c r="C14" s="1"/>
  <c r="K18"/>
  <c r="E13"/>
  <c r="B19" i="60"/>
  <c r="B18"/>
  <c r="B17"/>
  <c r="B16"/>
  <c r="J25"/>
  <c r="B10"/>
  <c r="B8"/>
  <c r="B9"/>
  <c r="B7"/>
  <c r="N18"/>
  <c r="M18" s="1"/>
  <c r="O18" s="1"/>
  <c r="K19"/>
  <c r="E13"/>
  <c r="B19" i="59"/>
  <c r="B18"/>
  <c r="B17"/>
  <c r="B16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K20"/>
  <c r="J24"/>
  <c r="B10"/>
  <c r="B8"/>
  <c r="B7"/>
  <c r="B19" i="58"/>
  <c r="B18"/>
  <c r="B17"/>
  <c r="B16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K20"/>
  <c r="J24"/>
  <c r="B10"/>
  <c r="B8"/>
  <c r="B7"/>
  <c r="J25" i="57"/>
  <c r="B10"/>
  <c r="B8"/>
  <c r="B9"/>
  <c r="B7"/>
  <c r="C13"/>
  <c r="C14" s="1"/>
  <c r="K18"/>
  <c r="E13"/>
  <c r="J25" i="56"/>
  <c r="B10"/>
  <c r="B8"/>
  <c r="B9"/>
  <c r="B7"/>
  <c r="C13"/>
  <c r="C14" s="1"/>
  <c r="K18"/>
  <c r="E13"/>
  <c r="J25" i="55"/>
  <c r="B10"/>
  <c r="B8"/>
  <c r="B9"/>
  <c r="B7"/>
  <c r="C13"/>
  <c r="C14" s="1"/>
  <c r="K18"/>
  <c r="E13"/>
  <c r="B19" i="54"/>
  <c r="B18"/>
  <c r="B17"/>
  <c r="B16"/>
  <c r="J25"/>
  <c r="B8"/>
  <c r="B7"/>
  <c r="N18"/>
  <c r="M18" s="1"/>
  <c r="O18" s="1"/>
  <c r="K19"/>
  <c r="E13"/>
  <c r="B19" i="53"/>
  <c r="B18"/>
  <c r="B17"/>
  <c r="B16"/>
  <c r="J25"/>
  <c r="B10"/>
  <c r="B8"/>
  <c r="B9"/>
  <c r="B7"/>
  <c r="N18"/>
  <c r="M18" s="1"/>
  <c r="O18" s="1"/>
  <c r="K19"/>
  <c r="E13"/>
  <c r="J25" i="52"/>
  <c r="B10"/>
  <c r="B8"/>
  <c r="B9"/>
  <c r="B7"/>
  <c r="C13"/>
  <c r="C14" s="1"/>
  <c r="K18"/>
  <c r="E13"/>
  <c r="J25" i="51"/>
  <c r="B10"/>
  <c r="B8"/>
  <c r="B9"/>
  <c r="B7"/>
  <c r="C13"/>
  <c r="C14" s="1"/>
  <c r="K18"/>
  <c r="E13"/>
  <c r="B19" i="50"/>
  <c r="B18"/>
  <c r="B17"/>
  <c r="B16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K20"/>
  <c r="J24"/>
  <c r="B10"/>
  <c r="B7"/>
  <c r="J25" i="49"/>
  <c r="B10"/>
  <c r="B8"/>
  <c r="B9"/>
  <c r="B7"/>
  <c r="C13"/>
  <c r="C14" s="1"/>
  <c r="K18"/>
  <c r="E13"/>
  <c r="C13" i="48"/>
  <c r="C14" s="1"/>
  <c r="B18" s="1"/>
  <c r="K18"/>
  <c r="N18" s="1"/>
  <c r="M18" s="1"/>
  <c r="O18" s="1"/>
  <c r="B19"/>
  <c r="J25"/>
  <c r="B10"/>
  <c r="B8"/>
  <c r="B9"/>
  <c r="B7"/>
  <c r="E13"/>
  <c r="B19" i="47"/>
  <c r="B18"/>
  <c r="B17"/>
  <c r="B16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K20"/>
  <c r="J24"/>
  <c r="B10"/>
  <c r="B8"/>
  <c r="B7"/>
  <c r="J25" i="46"/>
  <c r="B10"/>
  <c r="B8"/>
  <c r="B9"/>
  <c r="B7"/>
  <c r="C13"/>
  <c r="C14" s="1"/>
  <c r="K18"/>
  <c r="E13"/>
  <c r="B19" i="45"/>
  <c r="B18"/>
  <c r="B17"/>
  <c r="B16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K20"/>
  <c r="J24"/>
  <c r="B10"/>
  <c r="B8"/>
  <c r="B7"/>
  <c r="B19" i="44"/>
  <c r="B18"/>
  <c r="B17"/>
  <c r="B16"/>
  <c r="B8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J24"/>
  <c r="B7"/>
  <c r="N18"/>
  <c r="M18" s="1"/>
  <c r="O18" s="1"/>
  <c r="B9"/>
  <c r="K19"/>
  <c r="B19" i="43"/>
  <c r="B18"/>
  <c r="B17"/>
  <c r="B16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K20"/>
  <c r="J24"/>
  <c r="B10"/>
  <c r="B8"/>
  <c r="B7"/>
  <c r="J25" i="42"/>
  <c r="B10"/>
  <c r="B8"/>
  <c r="B9"/>
  <c r="B7"/>
  <c r="C13"/>
  <c r="C14" s="1"/>
  <c r="K18"/>
  <c r="E13"/>
  <c r="J25" i="41"/>
  <c r="B10"/>
  <c r="B8"/>
  <c r="B9"/>
  <c r="B7"/>
  <c r="C13"/>
  <c r="C14" s="1"/>
  <c r="K18"/>
  <c r="E13"/>
  <c r="J25" i="40"/>
  <c r="B10"/>
  <c r="B8"/>
  <c r="B9"/>
  <c r="B7"/>
  <c r="C13"/>
  <c r="C14" s="1"/>
  <c r="K18"/>
  <c r="E13"/>
  <c r="B19" i="39"/>
  <c r="B18"/>
  <c r="B17"/>
  <c r="B16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K20"/>
  <c r="J24"/>
  <c r="B10"/>
  <c r="B7"/>
  <c r="B19" i="38"/>
  <c r="B18"/>
  <c r="B17"/>
  <c r="B16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K20"/>
  <c r="J24"/>
  <c r="B10"/>
  <c r="B8"/>
  <c r="B7"/>
  <c r="B18" i="37"/>
  <c r="B16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K20"/>
  <c r="J24"/>
  <c r="B10"/>
  <c r="B8"/>
  <c r="B7"/>
  <c r="B19" i="36"/>
  <c r="B18"/>
  <c r="B17"/>
  <c r="B16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K20"/>
  <c r="J24"/>
  <c r="B8"/>
  <c r="J25" i="35"/>
  <c r="B10"/>
  <c r="B8"/>
  <c r="B9"/>
  <c r="B7"/>
  <c r="C13"/>
  <c r="C14" s="1"/>
  <c r="K18"/>
  <c r="E13"/>
  <c r="B19" i="34"/>
  <c r="B18"/>
  <c r="B17"/>
  <c r="B16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K20"/>
  <c r="J24"/>
  <c r="B10"/>
  <c r="B8"/>
  <c r="B7"/>
  <c r="J25" i="33"/>
  <c r="B10"/>
  <c r="B8"/>
  <c r="B9"/>
  <c r="B7"/>
  <c r="C13"/>
  <c r="C14" s="1"/>
  <c r="K18"/>
  <c r="E13"/>
  <c r="B19" i="32"/>
  <c r="B18"/>
  <c r="B17"/>
  <c r="B16"/>
  <c r="B8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J24"/>
  <c r="B7"/>
  <c r="N18"/>
  <c r="M18" s="1"/>
  <c r="O18" s="1"/>
  <c r="B9"/>
  <c r="K19"/>
  <c r="J25" i="31"/>
  <c r="B10"/>
  <c r="B8"/>
  <c r="B9"/>
  <c r="B7"/>
  <c r="C13"/>
  <c r="C14" s="1"/>
  <c r="K18"/>
  <c r="E13"/>
  <c r="B19" i="30"/>
  <c r="B18"/>
  <c r="B17"/>
  <c r="B16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K20"/>
  <c r="J24"/>
  <c r="B10"/>
  <c r="B7"/>
  <c r="B19" i="29"/>
  <c r="B18"/>
  <c r="B17"/>
  <c r="B16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K20"/>
  <c r="J24"/>
  <c r="B10"/>
  <c r="B8"/>
  <c r="B7"/>
  <c r="J25" i="28"/>
  <c r="B10"/>
  <c r="B8"/>
  <c r="B9"/>
  <c r="B7"/>
  <c r="C13"/>
  <c r="C14" s="1"/>
  <c r="K18"/>
  <c r="E13"/>
  <c r="J25" i="27"/>
  <c r="B10"/>
  <c r="B8"/>
  <c r="B9"/>
  <c r="B7"/>
  <c r="C13"/>
  <c r="C14" s="1"/>
  <c r="K18"/>
  <c r="E13"/>
  <c r="B19" i="26"/>
  <c r="B18"/>
  <c r="B17"/>
  <c r="B16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K20"/>
  <c r="J24"/>
  <c r="B8"/>
  <c r="J25" i="25"/>
  <c r="B10"/>
  <c r="B8"/>
  <c r="B9"/>
  <c r="B7"/>
  <c r="C13"/>
  <c r="C14" s="1"/>
  <c r="K18"/>
  <c r="E13"/>
  <c r="J25" i="24"/>
  <c r="B10"/>
  <c r="B8"/>
  <c r="B9"/>
  <c r="B7"/>
  <c r="C13"/>
  <c r="C14" s="1"/>
  <c r="K18"/>
  <c r="E13"/>
  <c r="B19" i="23"/>
  <c r="B18"/>
  <c r="B17"/>
  <c r="B16"/>
  <c r="L18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E13"/>
  <c r="K20"/>
  <c r="J24"/>
  <c r="B10"/>
  <c r="B8"/>
  <c r="B7"/>
  <c r="I9" i="2"/>
  <c r="C4"/>
  <c r="K18" s="1"/>
  <c r="E4"/>
  <c r="L18" s="1"/>
  <c r="N18" i="34" l="1"/>
  <c r="M18" s="1"/>
  <c r="O18" s="1"/>
  <c r="N18" i="36"/>
  <c r="M18" s="1"/>
  <c r="O18" s="1"/>
  <c r="N18" i="37"/>
  <c r="M18" s="1"/>
  <c r="O18" s="1"/>
  <c r="N18" i="59"/>
  <c r="M18" s="1"/>
  <c r="O18" s="1"/>
  <c r="K19" i="48"/>
  <c r="B7" i="26"/>
  <c r="B10"/>
  <c r="N18" i="30"/>
  <c r="M18" s="1"/>
  <c r="O18" s="1"/>
  <c r="B8"/>
  <c r="B7" i="36"/>
  <c r="B10"/>
  <c r="B17" i="37"/>
  <c r="N18" i="39"/>
  <c r="M18" s="1"/>
  <c r="O18" s="1"/>
  <c r="B8"/>
  <c r="B12" s="1"/>
  <c r="N18" i="43"/>
  <c r="M18" s="1"/>
  <c r="O18" s="1"/>
  <c r="N18" i="47"/>
  <c r="M18" s="1"/>
  <c r="O18" s="1"/>
  <c r="B8" i="50"/>
  <c r="B9" i="54"/>
  <c r="N19" i="62"/>
  <c r="B9" i="81"/>
  <c r="B7"/>
  <c r="B12" i="23"/>
  <c r="N18" i="29"/>
  <c r="M18" s="1"/>
  <c r="O18" s="1"/>
  <c r="N19" i="34"/>
  <c r="B21"/>
  <c r="B20" s="1"/>
  <c r="B21" i="44"/>
  <c r="B20" s="1"/>
  <c r="N18" i="45"/>
  <c r="M18" s="1"/>
  <c r="O18" s="1"/>
  <c r="N19" i="37"/>
  <c r="N18" i="38"/>
  <c r="M18" s="1"/>
  <c r="O18" s="1"/>
  <c r="N18" i="23"/>
  <c r="M18" s="1"/>
  <c r="O18" s="1"/>
  <c r="N18" i="26"/>
  <c r="M18" s="1"/>
  <c r="O18" s="1"/>
  <c r="N19" i="43"/>
  <c r="N19" i="45"/>
  <c r="N19" i="36"/>
  <c r="M19" s="1"/>
  <c r="O19" s="1"/>
  <c r="N19" i="38"/>
  <c r="N19" i="47"/>
  <c r="M19" s="1"/>
  <c r="O19" s="1"/>
  <c r="B17" i="48"/>
  <c r="B12" i="54"/>
  <c r="N19" i="26"/>
  <c r="N19" i="39"/>
  <c r="N19" i="30"/>
  <c r="N18" i="58"/>
  <c r="M18" s="1"/>
  <c r="O18" s="1"/>
  <c r="N18" i="50"/>
  <c r="M18" s="1"/>
  <c r="O18" s="1"/>
  <c r="N19"/>
  <c r="B21" i="53"/>
  <c r="B20" s="1"/>
  <c r="B12" i="58"/>
  <c r="N19"/>
  <c r="B21"/>
  <c r="B20" s="1"/>
  <c r="N19" i="59"/>
  <c r="B12" i="34"/>
  <c r="N19" i="29"/>
  <c r="B21" i="23"/>
  <c r="B20" s="1"/>
  <c r="N18" i="86"/>
  <c r="M18" s="1"/>
  <c r="O18" s="1"/>
  <c r="K19"/>
  <c r="J26"/>
  <c r="B12"/>
  <c r="B19"/>
  <c r="B18"/>
  <c r="B17"/>
  <c r="B16"/>
  <c r="N18" i="85"/>
  <c r="M18" s="1"/>
  <c r="O18" s="1"/>
  <c r="K19"/>
  <c r="J26"/>
  <c r="B12"/>
  <c r="B19"/>
  <c r="B18"/>
  <c r="B17"/>
  <c r="B16"/>
  <c r="N18" i="84"/>
  <c r="M18" s="1"/>
  <c r="O18" s="1"/>
  <c r="K19"/>
  <c r="J26"/>
  <c r="B12"/>
  <c r="B19"/>
  <c r="B18"/>
  <c r="B17"/>
  <c r="B16"/>
  <c r="N18" i="83"/>
  <c r="M18" s="1"/>
  <c r="O18" s="1"/>
  <c r="K19"/>
  <c r="J26"/>
  <c r="B12"/>
  <c r="B19"/>
  <c r="B18"/>
  <c r="B17"/>
  <c r="B16"/>
  <c r="N18" i="82"/>
  <c r="M18" s="1"/>
  <c r="O18" s="1"/>
  <c r="K19"/>
  <c r="J26"/>
  <c r="B12"/>
  <c r="B19"/>
  <c r="B18"/>
  <c r="B17"/>
  <c r="B16"/>
  <c r="B12" i="81"/>
  <c r="J25"/>
  <c r="K20"/>
  <c r="N19"/>
  <c r="M19" s="1"/>
  <c r="O19" s="1"/>
  <c r="B21"/>
  <c r="B20" s="1"/>
  <c r="H14" s="1"/>
  <c r="N18" i="80"/>
  <c r="M18" s="1"/>
  <c r="O18" s="1"/>
  <c r="K19"/>
  <c r="J26"/>
  <c r="B12"/>
  <c r="B19"/>
  <c r="B18"/>
  <c r="B17"/>
  <c r="B16"/>
  <c r="N18" i="79"/>
  <c r="M18" s="1"/>
  <c r="O18" s="1"/>
  <c r="K19"/>
  <c r="J26"/>
  <c r="B12"/>
  <c r="B19"/>
  <c r="B18"/>
  <c r="B17"/>
  <c r="B16"/>
  <c r="N18" i="78"/>
  <c r="M18" s="1"/>
  <c r="O18" s="1"/>
  <c r="K19"/>
  <c r="J26"/>
  <c r="B12"/>
  <c r="B19"/>
  <c r="B18"/>
  <c r="B17"/>
  <c r="B16"/>
  <c r="N18" i="77"/>
  <c r="M18" s="1"/>
  <c r="O18" s="1"/>
  <c r="K19"/>
  <c r="J26"/>
  <c r="B12"/>
  <c r="B19"/>
  <c r="B18"/>
  <c r="B17"/>
  <c r="B16"/>
  <c r="B19" i="76"/>
  <c r="B18"/>
  <c r="B17"/>
  <c r="B16"/>
  <c r="N18"/>
  <c r="M18" s="1"/>
  <c r="O18" s="1"/>
  <c r="K19"/>
  <c r="J26"/>
  <c r="B12"/>
  <c r="N18" i="75"/>
  <c r="M18" s="1"/>
  <c r="O18" s="1"/>
  <c r="K19"/>
  <c r="J26"/>
  <c r="B12"/>
  <c r="B19"/>
  <c r="B18"/>
  <c r="B17"/>
  <c r="B16"/>
  <c r="N18" i="74"/>
  <c r="M18" s="1"/>
  <c r="O18" s="1"/>
  <c r="K19"/>
  <c r="J26"/>
  <c r="B12"/>
  <c r="B19"/>
  <c r="B18"/>
  <c r="B17"/>
  <c r="B16"/>
  <c r="N18" i="73"/>
  <c r="M18" s="1"/>
  <c r="O18" s="1"/>
  <c r="K19"/>
  <c r="J26"/>
  <c r="B12"/>
  <c r="B19"/>
  <c r="B18"/>
  <c r="B17"/>
  <c r="B16"/>
  <c r="N18" i="72"/>
  <c r="M18" s="1"/>
  <c r="O18" s="1"/>
  <c r="K19"/>
  <c r="J26"/>
  <c r="B12"/>
  <c r="B19"/>
  <c r="B18"/>
  <c r="B17"/>
  <c r="B16"/>
  <c r="N18" i="71"/>
  <c r="M18" s="1"/>
  <c r="O18" s="1"/>
  <c r="K19"/>
  <c r="J26"/>
  <c r="B12"/>
  <c r="B19"/>
  <c r="B18"/>
  <c r="B17"/>
  <c r="B16"/>
  <c r="N18" i="70"/>
  <c r="M18" s="1"/>
  <c r="O18" s="1"/>
  <c r="K19"/>
  <c r="J26"/>
  <c r="B12"/>
  <c r="B19"/>
  <c r="B18"/>
  <c r="B17"/>
  <c r="B16"/>
  <c r="N18" i="69"/>
  <c r="M18" s="1"/>
  <c r="O18" s="1"/>
  <c r="K19"/>
  <c r="J26"/>
  <c r="B12"/>
  <c r="B19"/>
  <c r="B18"/>
  <c r="B17"/>
  <c r="B16"/>
  <c r="B12" i="68"/>
  <c r="B21"/>
  <c r="B20" s="1"/>
  <c r="J25"/>
  <c r="K21"/>
  <c r="N20"/>
  <c r="M20" s="1"/>
  <c r="O20" s="1"/>
  <c r="M19"/>
  <c r="O19" s="1"/>
  <c r="N18" i="67"/>
  <c r="M18" s="1"/>
  <c r="O18" s="1"/>
  <c r="K19"/>
  <c r="J26"/>
  <c r="B12"/>
  <c r="B19"/>
  <c r="B18"/>
  <c r="B17"/>
  <c r="B16"/>
  <c r="B12" i="66"/>
  <c r="J25"/>
  <c r="K20"/>
  <c r="N19"/>
  <c r="M19" s="1"/>
  <c r="O19" s="1"/>
  <c r="B21"/>
  <c r="B20" s="1"/>
  <c r="H14" s="1"/>
  <c r="B12" i="65"/>
  <c r="J25"/>
  <c r="K20"/>
  <c r="N19"/>
  <c r="M19" s="1"/>
  <c r="O19" s="1"/>
  <c r="B21"/>
  <c r="B20" s="1"/>
  <c r="H14" s="1"/>
  <c r="B12" i="64"/>
  <c r="J25"/>
  <c r="K20"/>
  <c r="N19"/>
  <c r="M19" s="1"/>
  <c r="O19" s="1"/>
  <c r="B21"/>
  <c r="B20" s="1"/>
  <c r="H14" s="1"/>
  <c r="B12" i="63"/>
  <c r="J25"/>
  <c r="K20"/>
  <c r="N19"/>
  <c r="M19" s="1"/>
  <c r="O19" s="1"/>
  <c r="B21"/>
  <c r="B20" s="1"/>
  <c r="H14" s="1"/>
  <c r="B12" i="62"/>
  <c r="B21"/>
  <c r="B20" s="1"/>
  <c r="J25"/>
  <c r="K21"/>
  <c r="N20"/>
  <c r="M20" s="1"/>
  <c r="O20" s="1"/>
  <c r="E20"/>
  <c r="M19"/>
  <c r="O19" s="1"/>
  <c r="N18" i="61"/>
  <c r="M18" s="1"/>
  <c r="O18" s="1"/>
  <c r="K19"/>
  <c r="J26"/>
  <c r="B12"/>
  <c r="B19"/>
  <c r="B18"/>
  <c r="B17"/>
  <c r="B16"/>
  <c r="B12" i="60"/>
  <c r="K20"/>
  <c r="N19"/>
  <c r="M19" s="1"/>
  <c r="O19" s="1"/>
  <c r="J26"/>
  <c r="B21"/>
  <c r="B20" s="1"/>
  <c r="E20" s="1"/>
  <c r="B12" i="59"/>
  <c r="B21"/>
  <c r="B20" s="1"/>
  <c r="J25"/>
  <c r="K21"/>
  <c r="N20"/>
  <c r="M20" s="1"/>
  <c r="O20" s="1"/>
  <c r="M19"/>
  <c r="O19" s="1"/>
  <c r="H14" i="58"/>
  <c r="H17"/>
  <c r="J25"/>
  <c r="K21"/>
  <c r="N20"/>
  <c r="M20" s="1"/>
  <c r="O20" s="1"/>
  <c r="M19"/>
  <c r="O19" s="1"/>
  <c r="N18" i="57"/>
  <c r="M18" s="1"/>
  <c r="O18" s="1"/>
  <c r="K19"/>
  <c r="J26"/>
  <c r="B12"/>
  <c r="B19"/>
  <c r="B18"/>
  <c r="B17"/>
  <c r="B16"/>
  <c r="N18" i="56"/>
  <c r="M18" s="1"/>
  <c r="O18" s="1"/>
  <c r="K19"/>
  <c r="J26"/>
  <c r="B12"/>
  <c r="B19"/>
  <c r="B18"/>
  <c r="B17"/>
  <c r="B16"/>
  <c r="N18" i="55"/>
  <c r="M18" s="1"/>
  <c r="O18" s="1"/>
  <c r="K19"/>
  <c r="J26"/>
  <c r="B12"/>
  <c r="B19"/>
  <c r="B18"/>
  <c r="B17"/>
  <c r="B16"/>
  <c r="K20" i="54"/>
  <c r="N19"/>
  <c r="M19" s="1"/>
  <c r="O19" s="1"/>
  <c r="J26"/>
  <c r="B21"/>
  <c r="B20" s="1"/>
  <c r="E20" s="1"/>
  <c r="H17" i="53"/>
  <c r="K20"/>
  <c r="N19"/>
  <c r="M19" s="1"/>
  <c r="O19" s="1"/>
  <c r="J26"/>
  <c r="B12"/>
  <c r="H14" s="1"/>
  <c r="N18" i="52"/>
  <c r="M18" s="1"/>
  <c r="O18" s="1"/>
  <c r="K19"/>
  <c r="J26"/>
  <c r="B12"/>
  <c r="B19"/>
  <c r="B18"/>
  <c r="B17"/>
  <c r="B16"/>
  <c r="N18" i="51"/>
  <c r="M18" s="1"/>
  <c r="O18" s="1"/>
  <c r="K19"/>
  <c r="J26"/>
  <c r="B12"/>
  <c r="B19"/>
  <c r="B18"/>
  <c r="B17"/>
  <c r="B16"/>
  <c r="B12" i="50"/>
  <c r="B21"/>
  <c r="B20" s="1"/>
  <c r="J25"/>
  <c r="K21"/>
  <c r="N20"/>
  <c r="M19"/>
  <c r="O19" s="1"/>
  <c r="N18" i="49"/>
  <c r="M18" s="1"/>
  <c r="O18" s="1"/>
  <c r="K19"/>
  <c r="J26"/>
  <c r="B12"/>
  <c r="B19"/>
  <c r="B18"/>
  <c r="B17"/>
  <c r="B16"/>
  <c r="B16" i="48"/>
  <c r="B21" s="1"/>
  <c r="B20" s="1"/>
  <c r="K20"/>
  <c r="N19"/>
  <c r="M19" s="1"/>
  <c r="O19" s="1"/>
  <c r="J26"/>
  <c r="B12"/>
  <c r="E20" s="1"/>
  <c r="B12" i="47"/>
  <c r="B21"/>
  <c r="B20" s="1"/>
  <c r="J25"/>
  <c r="K21"/>
  <c r="N20"/>
  <c r="M20" s="1"/>
  <c r="O20" s="1"/>
  <c r="N18" i="46"/>
  <c r="M18" s="1"/>
  <c r="O18" s="1"/>
  <c r="K19"/>
  <c r="J26"/>
  <c r="B12"/>
  <c r="B19"/>
  <c r="B18"/>
  <c r="B17"/>
  <c r="B16"/>
  <c r="B12" i="45"/>
  <c r="B21"/>
  <c r="B20" s="1"/>
  <c r="J25"/>
  <c r="K21"/>
  <c r="N20"/>
  <c r="M20" s="1"/>
  <c r="O20" s="1"/>
  <c r="M19"/>
  <c r="O19" s="1"/>
  <c r="B12" i="44"/>
  <c r="E20" s="1"/>
  <c r="J25"/>
  <c r="K20"/>
  <c r="N19"/>
  <c r="M19" s="1"/>
  <c r="O19" s="1"/>
  <c r="H14"/>
  <c r="B12" i="43"/>
  <c r="B21"/>
  <c r="B20" s="1"/>
  <c r="J25"/>
  <c r="K21"/>
  <c r="N20"/>
  <c r="M19"/>
  <c r="O19" s="1"/>
  <c r="N18" i="42"/>
  <c r="M18" s="1"/>
  <c r="O18" s="1"/>
  <c r="K19"/>
  <c r="J26"/>
  <c r="B12"/>
  <c r="B19"/>
  <c r="B18"/>
  <c r="B17"/>
  <c r="B16"/>
  <c r="N18" i="41"/>
  <c r="M18" s="1"/>
  <c r="O18" s="1"/>
  <c r="K19"/>
  <c r="J26"/>
  <c r="B12"/>
  <c r="B19"/>
  <c r="B18"/>
  <c r="B17"/>
  <c r="B16"/>
  <c r="N18" i="40"/>
  <c r="M18" s="1"/>
  <c r="O18" s="1"/>
  <c r="K19"/>
  <c r="J26"/>
  <c r="B12"/>
  <c r="B19"/>
  <c r="B18"/>
  <c r="B17"/>
  <c r="B16"/>
  <c r="B21" i="39"/>
  <c r="B20" s="1"/>
  <c r="J25"/>
  <c r="K21"/>
  <c r="N20"/>
  <c r="M19"/>
  <c r="O19" s="1"/>
  <c r="B12" i="38"/>
  <c r="B21"/>
  <c r="B20" s="1"/>
  <c r="J25"/>
  <c r="K21"/>
  <c r="N20"/>
  <c r="M20" s="1"/>
  <c r="O20" s="1"/>
  <c r="M19"/>
  <c r="O19" s="1"/>
  <c r="B12" i="37"/>
  <c r="B21"/>
  <c r="B20" s="1"/>
  <c r="H17"/>
  <c r="J25"/>
  <c r="K21"/>
  <c r="N20"/>
  <c r="M19"/>
  <c r="O19" s="1"/>
  <c r="B21" i="36"/>
  <c r="B20" s="1"/>
  <c r="J25"/>
  <c r="K21"/>
  <c r="N20"/>
  <c r="M20" s="1"/>
  <c r="O20" s="1"/>
  <c r="N18" i="35"/>
  <c r="M18" s="1"/>
  <c r="O18" s="1"/>
  <c r="K19"/>
  <c r="J26"/>
  <c r="B12"/>
  <c r="B19"/>
  <c r="B18"/>
  <c r="B17"/>
  <c r="B16"/>
  <c r="H14" i="34"/>
  <c r="E20"/>
  <c r="H17"/>
  <c r="J25"/>
  <c r="K21"/>
  <c r="N20"/>
  <c r="M19"/>
  <c r="O19" s="1"/>
  <c r="N18" i="33"/>
  <c r="M18" s="1"/>
  <c r="O18" s="1"/>
  <c r="K19"/>
  <c r="J26"/>
  <c r="B12"/>
  <c r="B19"/>
  <c r="B18"/>
  <c r="B17"/>
  <c r="B16"/>
  <c r="B12" i="32"/>
  <c r="J25"/>
  <c r="K20"/>
  <c r="N19"/>
  <c r="M19" s="1"/>
  <c r="O19" s="1"/>
  <c r="B21"/>
  <c r="B20" s="1"/>
  <c r="H14" s="1"/>
  <c r="N18" i="31"/>
  <c r="M18" s="1"/>
  <c r="O18" s="1"/>
  <c r="K19"/>
  <c r="J26"/>
  <c r="B12"/>
  <c r="B19"/>
  <c r="B18"/>
  <c r="B17"/>
  <c r="B16"/>
  <c r="B12" i="30"/>
  <c r="B21"/>
  <c r="B20" s="1"/>
  <c r="J25"/>
  <c r="K21"/>
  <c r="N20"/>
  <c r="M20" s="1"/>
  <c r="O20" s="1"/>
  <c r="B12" i="29"/>
  <c r="B21"/>
  <c r="B20" s="1"/>
  <c r="J25"/>
  <c r="K21"/>
  <c r="N20"/>
  <c r="M20" s="1"/>
  <c r="O20" s="1"/>
  <c r="N18" i="28"/>
  <c r="M18" s="1"/>
  <c r="O18" s="1"/>
  <c r="K19"/>
  <c r="J26"/>
  <c r="B12"/>
  <c r="B19"/>
  <c r="B18"/>
  <c r="B17"/>
  <c r="B16"/>
  <c r="B19" i="27"/>
  <c r="B18"/>
  <c r="B17"/>
  <c r="B16"/>
  <c r="N18"/>
  <c r="M18" s="1"/>
  <c r="O18" s="1"/>
  <c r="K19"/>
  <c r="J26"/>
  <c r="B12"/>
  <c r="B12" i="26"/>
  <c r="B21"/>
  <c r="B20" s="1"/>
  <c r="J25"/>
  <c r="K21"/>
  <c r="N20"/>
  <c r="M20" s="1"/>
  <c r="O20" s="1"/>
  <c r="M19"/>
  <c r="O19" s="1"/>
  <c r="N18" i="25"/>
  <c r="M18" s="1"/>
  <c r="O18" s="1"/>
  <c r="K19"/>
  <c r="J26"/>
  <c r="B12"/>
  <c r="B19"/>
  <c r="B18"/>
  <c r="B17"/>
  <c r="B16"/>
  <c r="N18" i="24"/>
  <c r="M18" s="1"/>
  <c r="O18" s="1"/>
  <c r="K19"/>
  <c r="J26"/>
  <c r="B12"/>
  <c r="B19"/>
  <c r="B18"/>
  <c r="B17"/>
  <c r="B16"/>
  <c r="N19" i="23"/>
  <c r="M19" s="1"/>
  <c r="O19" s="1"/>
  <c r="E20"/>
  <c r="H17"/>
  <c r="J25"/>
  <c r="K21"/>
  <c r="N20"/>
  <c r="M20" s="1"/>
  <c r="O20" s="1"/>
  <c r="J23" i="2"/>
  <c r="L19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K19"/>
  <c r="B12" i="36" l="1"/>
  <c r="H14" i="37"/>
  <c r="H14" i="38"/>
  <c r="H14" i="68"/>
  <c r="M19" i="29"/>
  <c r="O19" s="1"/>
  <c r="H17" i="38"/>
  <c r="H17" i="50"/>
  <c r="E20" i="58"/>
  <c r="H14" i="23"/>
  <c r="H14" i="39"/>
  <c r="H14" i="26"/>
  <c r="M19" i="30"/>
  <c r="O19" s="1"/>
  <c r="H14"/>
  <c r="M20" i="34"/>
  <c r="O20" s="1"/>
  <c r="H14" i="36"/>
  <c r="M20" i="37"/>
  <c r="O20" s="1"/>
  <c r="E20"/>
  <c r="E20" i="38"/>
  <c r="D21" i="1" s="1"/>
  <c r="D38" s="1"/>
  <c r="M20" i="39"/>
  <c r="O20" s="1"/>
  <c r="M20" i="43"/>
  <c r="O20" s="1"/>
  <c r="H17" i="44"/>
  <c r="H14" i="45"/>
  <c r="H14" i="47"/>
  <c r="M20" i="50"/>
  <c r="O20" s="1"/>
  <c r="H14"/>
  <c r="H14" i="59"/>
  <c r="H17" i="62"/>
  <c r="H17" i="29"/>
  <c r="G12" s="1"/>
  <c r="H17" i="39"/>
  <c r="H17" i="45"/>
  <c r="G12" s="1"/>
  <c r="E20" i="39"/>
  <c r="H17" i="26"/>
  <c r="G12" s="1"/>
  <c r="H14" i="29"/>
  <c r="H17" i="30"/>
  <c r="G21" s="1"/>
  <c r="H14" i="43"/>
  <c r="E20" i="26"/>
  <c r="F9" s="1"/>
  <c r="C22" i="1" s="1"/>
  <c r="H17" i="43"/>
  <c r="H17" i="47"/>
  <c r="G21" s="1"/>
  <c r="H17" i="59"/>
  <c r="H17" i="68"/>
  <c r="G12" s="1"/>
  <c r="F9" i="44"/>
  <c r="E27" i="1" s="1"/>
  <c r="D27"/>
  <c r="D44" s="1"/>
  <c r="E20" i="43"/>
  <c r="F9" i="39"/>
  <c r="E22" i="1" s="1"/>
  <c r="D22"/>
  <c r="D39" s="1"/>
  <c r="F9" i="38"/>
  <c r="E21" i="1" s="1"/>
  <c r="F9" i="37"/>
  <c r="E20" i="1" s="1"/>
  <c r="D20"/>
  <c r="D37" s="1"/>
  <c r="F9" i="34"/>
  <c r="C30" i="1" s="1"/>
  <c r="B30"/>
  <c r="B47" s="1"/>
  <c r="E20" i="29"/>
  <c r="B22" i="1"/>
  <c r="B39" s="1"/>
  <c r="F9" i="23"/>
  <c r="C19" i="1" s="1"/>
  <c r="B19"/>
  <c r="B36" s="1"/>
  <c r="F9" i="48"/>
  <c r="G30" i="1" s="1"/>
  <c r="F30"/>
  <c r="F47" s="1"/>
  <c r="F9" i="60"/>
  <c r="G29" i="1" s="1"/>
  <c r="F29"/>
  <c r="F46" s="1"/>
  <c r="F9" i="58"/>
  <c r="G27" i="1" s="1"/>
  <c r="F27"/>
  <c r="F44" s="1"/>
  <c r="F9" i="54"/>
  <c r="G23" i="1" s="1"/>
  <c r="F23"/>
  <c r="F40" s="1"/>
  <c r="E20" i="50"/>
  <c r="F9" i="62"/>
  <c r="I19" i="1" s="1"/>
  <c r="H19"/>
  <c r="H36" s="1"/>
  <c r="E20" i="59"/>
  <c r="H14" i="60"/>
  <c r="E20" i="68"/>
  <c r="H14" i="62"/>
  <c r="E20" i="47"/>
  <c r="E20" i="45"/>
  <c r="E20" i="36"/>
  <c r="H17" i="32"/>
  <c r="E20" i="30"/>
  <c r="K20" i="86"/>
  <c r="N19"/>
  <c r="M19" s="1"/>
  <c r="O19" s="1"/>
  <c r="B21"/>
  <c r="J27"/>
  <c r="K20" i="85"/>
  <c r="N19"/>
  <c r="M19" s="1"/>
  <c r="O19" s="1"/>
  <c r="B21"/>
  <c r="J27"/>
  <c r="K20" i="84"/>
  <c r="N19"/>
  <c r="M19" s="1"/>
  <c r="O19" s="1"/>
  <c r="B21"/>
  <c r="J27"/>
  <c r="K20" i="83"/>
  <c r="N19"/>
  <c r="M19" s="1"/>
  <c r="O19" s="1"/>
  <c r="B21"/>
  <c r="J27"/>
  <c r="K20" i="82"/>
  <c r="N19"/>
  <c r="M19" s="1"/>
  <c r="O19" s="1"/>
  <c r="B21"/>
  <c r="J27"/>
  <c r="K21" i="81"/>
  <c r="N20"/>
  <c r="M20" s="1"/>
  <c r="O20" s="1"/>
  <c r="J26"/>
  <c r="E20"/>
  <c r="H17"/>
  <c r="K20" i="80"/>
  <c r="N19"/>
  <c r="M19" s="1"/>
  <c r="O19" s="1"/>
  <c r="B21"/>
  <c r="J27"/>
  <c r="K20" i="79"/>
  <c r="N19"/>
  <c r="M19" s="1"/>
  <c r="O19" s="1"/>
  <c r="B21"/>
  <c r="J27"/>
  <c r="K20" i="78"/>
  <c r="N19"/>
  <c r="M19" s="1"/>
  <c r="O19" s="1"/>
  <c r="B21"/>
  <c r="J27"/>
  <c r="K20" i="77"/>
  <c r="N19"/>
  <c r="M19" s="1"/>
  <c r="O19" s="1"/>
  <c r="B21"/>
  <c r="J27"/>
  <c r="B21" i="76"/>
  <c r="B20" s="1"/>
  <c r="E20" s="1"/>
  <c r="J27"/>
  <c r="K20"/>
  <c r="N19"/>
  <c r="M19" s="1"/>
  <c r="O19" s="1"/>
  <c r="H17"/>
  <c r="K20" i="75"/>
  <c r="N19"/>
  <c r="M19" s="1"/>
  <c r="O19" s="1"/>
  <c r="B21"/>
  <c r="J27"/>
  <c r="B21" i="74"/>
  <c r="B20" s="1"/>
  <c r="E20" s="1"/>
  <c r="E25" s="1"/>
  <c r="K20"/>
  <c r="N19"/>
  <c r="M19" s="1"/>
  <c r="O19" s="1"/>
  <c r="J27"/>
  <c r="H17"/>
  <c r="K20" i="73"/>
  <c r="N19"/>
  <c r="M19" s="1"/>
  <c r="O19" s="1"/>
  <c r="B21"/>
  <c r="J27"/>
  <c r="K20" i="72"/>
  <c r="N19"/>
  <c r="M19" s="1"/>
  <c r="O19" s="1"/>
  <c r="B21"/>
  <c r="J27"/>
  <c r="K20" i="71"/>
  <c r="N19"/>
  <c r="M19" s="1"/>
  <c r="O19" s="1"/>
  <c r="B21"/>
  <c r="J27"/>
  <c r="K20" i="70"/>
  <c r="N19"/>
  <c r="M19" s="1"/>
  <c r="O19" s="1"/>
  <c r="B21"/>
  <c r="J27"/>
  <c r="K20" i="69"/>
  <c r="N19"/>
  <c r="M19" s="1"/>
  <c r="O19" s="1"/>
  <c r="B21"/>
  <c r="J27"/>
  <c r="J26" i="68"/>
  <c r="K22"/>
  <c r="N21"/>
  <c r="M21" s="1"/>
  <c r="O21" s="1"/>
  <c r="G21"/>
  <c r="K20" i="67"/>
  <c r="N19"/>
  <c r="M19" s="1"/>
  <c r="O19" s="1"/>
  <c r="B21"/>
  <c r="J27"/>
  <c r="H17" i="66"/>
  <c r="G12" s="1"/>
  <c r="J26"/>
  <c r="K21"/>
  <c r="N20"/>
  <c r="M20" s="1"/>
  <c r="O20" s="1"/>
  <c r="E20"/>
  <c r="H17" i="65"/>
  <c r="G12" s="1"/>
  <c r="J26"/>
  <c r="K21"/>
  <c r="N20"/>
  <c r="M20" s="1"/>
  <c r="O20" s="1"/>
  <c r="E20"/>
  <c r="H17" i="64"/>
  <c r="G12" s="1"/>
  <c r="J26"/>
  <c r="K21"/>
  <c r="N20"/>
  <c r="M20" s="1"/>
  <c r="O20" s="1"/>
  <c r="E20"/>
  <c r="H17" i="63"/>
  <c r="G12" s="1"/>
  <c r="J26"/>
  <c r="K21"/>
  <c r="N20"/>
  <c r="M20" s="1"/>
  <c r="O20" s="1"/>
  <c r="E20"/>
  <c r="J26" i="62"/>
  <c r="G12"/>
  <c r="G21"/>
  <c r="K22"/>
  <c r="N21"/>
  <c r="M21" s="1"/>
  <c r="O21" s="1"/>
  <c r="K20" i="61"/>
  <c r="N19"/>
  <c r="M19" s="1"/>
  <c r="O19" s="1"/>
  <c r="B21"/>
  <c r="J27"/>
  <c r="H17" i="60"/>
  <c r="G12" s="1"/>
  <c r="J27"/>
  <c r="K21"/>
  <c r="N20"/>
  <c r="M20" s="1"/>
  <c r="O20" s="1"/>
  <c r="J26" i="59"/>
  <c r="K22"/>
  <c r="N21"/>
  <c r="M21" s="1"/>
  <c r="O21" s="1"/>
  <c r="G12"/>
  <c r="G21"/>
  <c r="J26" i="58"/>
  <c r="K22"/>
  <c r="N21"/>
  <c r="M21" s="1"/>
  <c r="O21" s="1"/>
  <c r="G12"/>
  <c r="G21"/>
  <c r="K20" i="57"/>
  <c r="N19"/>
  <c r="M19" s="1"/>
  <c r="O19" s="1"/>
  <c r="B21"/>
  <c r="J27"/>
  <c r="K20" i="56"/>
  <c r="N19"/>
  <c r="M19" s="1"/>
  <c r="O19" s="1"/>
  <c r="B21"/>
  <c r="J27"/>
  <c r="K20" i="55"/>
  <c r="N19"/>
  <c r="M19" s="1"/>
  <c r="O19" s="1"/>
  <c r="B21"/>
  <c r="J27"/>
  <c r="H17" i="54"/>
  <c r="H14"/>
  <c r="J27"/>
  <c r="K21"/>
  <c r="N20"/>
  <c r="M20" s="1"/>
  <c r="O20" s="1"/>
  <c r="E20" i="53"/>
  <c r="J27"/>
  <c r="N20"/>
  <c r="M20" s="1"/>
  <c r="O20" s="1"/>
  <c r="K21"/>
  <c r="G12"/>
  <c r="G21"/>
  <c r="K20" i="52"/>
  <c r="N19"/>
  <c r="M19" s="1"/>
  <c r="O19" s="1"/>
  <c r="B21"/>
  <c r="J27"/>
  <c r="K20" i="51"/>
  <c r="N19"/>
  <c r="M19" s="1"/>
  <c r="O19" s="1"/>
  <c r="B21"/>
  <c r="J27"/>
  <c r="J26" i="50"/>
  <c r="K22"/>
  <c r="N21"/>
  <c r="M21" s="1"/>
  <c r="O21" s="1"/>
  <c r="G12"/>
  <c r="G21"/>
  <c r="K20" i="49"/>
  <c r="N19"/>
  <c r="M19" s="1"/>
  <c r="O19" s="1"/>
  <c r="B21"/>
  <c r="J27"/>
  <c r="H17" i="48"/>
  <c r="G12" s="1"/>
  <c r="H14"/>
  <c r="J27"/>
  <c r="K21"/>
  <c r="N20"/>
  <c r="M20" s="1"/>
  <c r="O20" s="1"/>
  <c r="J26" i="47"/>
  <c r="K22"/>
  <c r="N21"/>
  <c r="M21" s="1"/>
  <c r="O21" s="1"/>
  <c r="G12"/>
  <c r="K20" i="46"/>
  <c r="N19"/>
  <c r="M19" s="1"/>
  <c r="O19" s="1"/>
  <c r="B21"/>
  <c r="J27"/>
  <c r="J26" i="45"/>
  <c r="K22"/>
  <c r="N21"/>
  <c r="M21" s="1"/>
  <c r="O21" s="1"/>
  <c r="G21"/>
  <c r="K21" i="44"/>
  <c r="N20"/>
  <c r="M20" s="1"/>
  <c r="O20" s="1"/>
  <c r="J26"/>
  <c r="G12"/>
  <c r="G21"/>
  <c r="J26" i="43"/>
  <c r="K22"/>
  <c r="N21"/>
  <c r="M21" s="1"/>
  <c r="O21" s="1"/>
  <c r="G12"/>
  <c r="G21"/>
  <c r="K20" i="42"/>
  <c r="N19"/>
  <c r="M19" s="1"/>
  <c r="O19" s="1"/>
  <c r="B21"/>
  <c r="J27"/>
  <c r="K20" i="41"/>
  <c r="N19"/>
  <c r="M19" s="1"/>
  <c r="O19" s="1"/>
  <c r="B21"/>
  <c r="J27"/>
  <c r="K20" i="40"/>
  <c r="N19"/>
  <c r="M19" s="1"/>
  <c r="O19" s="1"/>
  <c r="B21"/>
  <c r="J27"/>
  <c r="J26" i="39"/>
  <c r="K22"/>
  <c r="N21"/>
  <c r="M21" s="1"/>
  <c r="O21" s="1"/>
  <c r="G12"/>
  <c r="G21"/>
  <c r="J26" i="38"/>
  <c r="K22"/>
  <c r="N21"/>
  <c r="M21" s="1"/>
  <c r="O21" s="1"/>
  <c r="G12"/>
  <c r="G21"/>
  <c r="J26" i="37"/>
  <c r="K22"/>
  <c r="N21"/>
  <c r="M21" s="1"/>
  <c r="O21" s="1"/>
  <c r="G12"/>
  <c r="G21"/>
  <c r="H17" i="36"/>
  <c r="G21" s="1"/>
  <c r="J26"/>
  <c r="K22"/>
  <c r="N21"/>
  <c r="M21" s="1"/>
  <c r="O21" s="1"/>
  <c r="G12"/>
  <c r="K20" i="35"/>
  <c r="N19"/>
  <c r="M19" s="1"/>
  <c r="O19" s="1"/>
  <c r="B21"/>
  <c r="J27"/>
  <c r="J26" i="34"/>
  <c r="K22"/>
  <c r="N21"/>
  <c r="M21" s="1"/>
  <c r="O21" s="1"/>
  <c r="G12"/>
  <c r="G21"/>
  <c r="K20" i="33"/>
  <c r="N19"/>
  <c r="M19" s="1"/>
  <c r="O19" s="1"/>
  <c r="B21"/>
  <c r="J27"/>
  <c r="G12" i="32"/>
  <c r="G21"/>
  <c r="J26"/>
  <c r="K21"/>
  <c r="N20"/>
  <c r="M20" s="1"/>
  <c r="O20" s="1"/>
  <c r="E20"/>
  <c r="K20" i="31"/>
  <c r="N19"/>
  <c r="M19" s="1"/>
  <c r="O19" s="1"/>
  <c r="B21"/>
  <c r="J27"/>
  <c r="J26" i="30"/>
  <c r="K22"/>
  <c r="N21"/>
  <c r="M21" s="1"/>
  <c r="O21" s="1"/>
  <c r="G12"/>
  <c r="J26" i="29"/>
  <c r="K22"/>
  <c r="N21"/>
  <c r="M21" s="1"/>
  <c r="O21" s="1"/>
  <c r="G21"/>
  <c r="K20" i="28"/>
  <c r="N19"/>
  <c r="M19" s="1"/>
  <c r="O19" s="1"/>
  <c r="B21"/>
  <c r="J27"/>
  <c r="B21" i="27"/>
  <c r="B20" s="1"/>
  <c r="E20" s="1"/>
  <c r="J27"/>
  <c r="K20"/>
  <c r="N19"/>
  <c r="M19" s="1"/>
  <c r="O19" s="1"/>
  <c r="H17"/>
  <c r="J26" i="26"/>
  <c r="K22"/>
  <c r="N21"/>
  <c r="M21" s="1"/>
  <c r="O21" s="1"/>
  <c r="G21"/>
  <c r="K20" i="25"/>
  <c r="N19"/>
  <c r="M19" s="1"/>
  <c r="O19" s="1"/>
  <c r="B21"/>
  <c r="J27"/>
  <c r="K20" i="24"/>
  <c r="N19"/>
  <c r="M19" s="1"/>
  <c r="O19" s="1"/>
  <c r="B21"/>
  <c r="J27"/>
  <c r="J26" i="23"/>
  <c r="K22"/>
  <c r="N21"/>
  <c r="M21" s="1"/>
  <c r="O21" s="1"/>
  <c r="G12"/>
  <c r="G21"/>
  <c r="K20" i="2"/>
  <c r="N19"/>
  <c r="N18"/>
  <c r="M18" s="1"/>
  <c r="O18" s="1"/>
  <c r="J24"/>
  <c r="F9" i="47" l="1"/>
  <c r="E30" i="1" s="1"/>
  <c r="D30"/>
  <c r="D47" s="1"/>
  <c r="F9" i="45"/>
  <c r="E28" i="1" s="1"/>
  <c r="D28"/>
  <c r="D45" s="1"/>
  <c r="F9" i="43"/>
  <c r="E26" i="1" s="1"/>
  <c r="D26"/>
  <c r="D43" s="1"/>
  <c r="F9" i="36"/>
  <c r="E19" i="1" s="1"/>
  <c r="D19"/>
  <c r="D36" s="1"/>
  <c r="F9" i="32"/>
  <c r="C28" i="1" s="1"/>
  <c r="B28"/>
  <c r="B45" s="1"/>
  <c r="F9" i="30"/>
  <c r="C26" i="1" s="1"/>
  <c r="B26"/>
  <c r="B43" s="1"/>
  <c r="F9" i="29"/>
  <c r="C25" i="1" s="1"/>
  <c r="B25"/>
  <c r="B42" s="1"/>
  <c r="F9" i="27"/>
  <c r="C23" i="1" s="1"/>
  <c r="B23"/>
  <c r="B40" s="1"/>
  <c r="F9" i="59"/>
  <c r="G28" i="1" s="1"/>
  <c r="F28"/>
  <c r="F45" s="1"/>
  <c r="F9" i="53"/>
  <c r="G22" i="1" s="1"/>
  <c r="F22"/>
  <c r="F39" s="1"/>
  <c r="F9" i="50"/>
  <c r="G19" i="1" s="1"/>
  <c r="F19"/>
  <c r="F36" s="1"/>
  <c r="F9" i="68"/>
  <c r="I25" i="1" s="1"/>
  <c r="H25"/>
  <c r="H42" s="1"/>
  <c r="F9" i="66"/>
  <c r="I23" i="1" s="1"/>
  <c r="H23"/>
  <c r="H40" s="1"/>
  <c r="F9" i="65"/>
  <c r="I22" i="1" s="1"/>
  <c r="H22"/>
  <c r="H39" s="1"/>
  <c r="F9" i="64"/>
  <c r="I21" i="1" s="1"/>
  <c r="H21"/>
  <c r="H38" s="1"/>
  <c r="F9" i="63"/>
  <c r="I20" i="1" s="1"/>
  <c r="H20"/>
  <c r="H37" s="1"/>
  <c r="F9" i="81"/>
  <c r="K25" i="1" s="1"/>
  <c r="J25"/>
  <c r="J42" s="1"/>
  <c r="F9" i="76"/>
  <c r="K20" i="1" s="1"/>
  <c r="J20"/>
  <c r="J37" s="1"/>
  <c r="F9" i="74"/>
  <c r="K18" i="1" s="1"/>
  <c r="J18"/>
  <c r="J35" s="1"/>
  <c r="H14" i="74"/>
  <c r="G21" i="60"/>
  <c r="G21" i="48"/>
  <c r="G21" i="66"/>
  <c r="G21" i="65"/>
  <c r="G21" i="64"/>
  <c r="G21" i="63"/>
  <c r="J28" i="86"/>
  <c r="B20"/>
  <c r="H17"/>
  <c r="K21"/>
  <c r="N20"/>
  <c r="M20" s="1"/>
  <c r="O20" s="1"/>
  <c r="J28" i="85"/>
  <c r="B20"/>
  <c r="H17"/>
  <c r="K21"/>
  <c r="N20"/>
  <c r="M20" s="1"/>
  <c r="O20" s="1"/>
  <c r="J28" i="84"/>
  <c r="B20"/>
  <c r="H17"/>
  <c r="K21"/>
  <c r="N20"/>
  <c r="M20" s="1"/>
  <c r="O20" s="1"/>
  <c r="J28" i="83"/>
  <c r="B20"/>
  <c r="H17"/>
  <c r="K21"/>
  <c r="N20"/>
  <c r="M20" s="1"/>
  <c r="O20" s="1"/>
  <c r="J28" i="82"/>
  <c r="B20"/>
  <c r="H17"/>
  <c r="K21"/>
  <c r="N20"/>
  <c r="M20" s="1"/>
  <c r="O20" s="1"/>
  <c r="G12" i="81"/>
  <c r="G21"/>
  <c r="J27"/>
  <c r="K22"/>
  <c r="N21"/>
  <c r="M21" s="1"/>
  <c r="O21" s="1"/>
  <c r="J28" i="80"/>
  <c r="B20"/>
  <c r="H17"/>
  <c r="K21"/>
  <c r="N20"/>
  <c r="M20" s="1"/>
  <c r="O20" s="1"/>
  <c r="J28" i="79"/>
  <c r="B20"/>
  <c r="H17"/>
  <c r="K21"/>
  <c r="N20"/>
  <c r="M20" s="1"/>
  <c r="O20" s="1"/>
  <c r="J28" i="78"/>
  <c r="B20"/>
  <c r="H17"/>
  <c r="K21"/>
  <c r="N20"/>
  <c r="M20" s="1"/>
  <c r="O20" s="1"/>
  <c r="J28" i="77"/>
  <c r="B20"/>
  <c r="H17"/>
  <c r="K21"/>
  <c r="N20"/>
  <c r="M20" s="1"/>
  <c r="O20" s="1"/>
  <c r="H14" i="76"/>
  <c r="K21"/>
  <c r="N20"/>
  <c r="M20" s="1"/>
  <c r="O20" s="1"/>
  <c r="G12"/>
  <c r="G21"/>
  <c r="J28"/>
  <c r="J28" i="75"/>
  <c r="B20"/>
  <c r="H17"/>
  <c r="K21"/>
  <c r="N20"/>
  <c r="M20" s="1"/>
  <c r="O20" s="1"/>
  <c r="J28" i="74"/>
  <c r="K21"/>
  <c r="N20"/>
  <c r="M20" s="1"/>
  <c r="O20" s="1"/>
  <c r="G12"/>
  <c r="G21"/>
  <c r="J28" i="73"/>
  <c r="B20"/>
  <c r="H17"/>
  <c r="K21"/>
  <c r="N20"/>
  <c r="M20" s="1"/>
  <c r="O20" s="1"/>
  <c r="J28" i="72"/>
  <c r="B20"/>
  <c r="H17"/>
  <c r="K21"/>
  <c r="N20"/>
  <c r="M20" s="1"/>
  <c r="O20" s="1"/>
  <c r="J28" i="71"/>
  <c r="B20"/>
  <c r="H17"/>
  <c r="K21"/>
  <c r="N20"/>
  <c r="M20" s="1"/>
  <c r="O20" s="1"/>
  <c r="J28" i="70"/>
  <c r="B20"/>
  <c r="H17"/>
  <c r="K21"/>
  <c r="N20"/>
  <c r="M20" s="1"/>
  <c r="O20" s="1"/>
  <c r="J28" i="69"/>
  <c r="B20"/>
  <c r="H17"/>
  <c r="K21"/>
  <c r="N20"/>
  <c r="M20" s="1"/>
  <c r="O20" s="1"/>
  <c r="I12" i="68"/>
  <c r="J27"/>
  <c r="K23"/>
  <c r="N22"/>
  <c r="M22" s="1"/>
  <c r="O22" s="1"/>
  <c r="J28" i="67"/>
  <c r="B20"/>
  <c r="H17"/>
  <c r="K21"/>
  <c r="N20"/>
  <c r="M20" s="1"/>
  <c r="O20" s="1"/>
  <c r="K22" i="66"/>
  <c r="N21"/>
  <c r="M21" s="1"/>
  <c r="O21" s="1"/>
  <c r="J27"/>
  <c r="I12"/>
  <c r="K22" i="65"/>
  <c r="N21"/>
  <c r="M21" s="1"/>
  <c r="O21" s="1"/>
  <c r="J27"/>
  <c r="I12"/>
  <c r="K22" i="64"/>
  <c r="N21"/>
  <c r="M21" s="1"/>
  <c r="O21" s="1"/>
  <c r="J27"/>
  <c r="I12"/>
  <c r="K22" i="63"/>
  <c r="N21"/>
  <c r="M21" s="1"/>
  <c r="O21" s="1"/>
  <c r="J27"/>
  <c r="I12"/>
  <c r="K23" i="62"/>
  <c r="N22"/>
  <c r="M22" s="1"/>
  <c r="O22" s="1"/>
  <c r="I12"/>
  <c r="J27"/>
  <c r="J28" i="61"/>
  <c r="B20"/>
  <c r="H17"/>
  <c r="K21"/>
  <c r="N20"/>
  <c r="M20" s="1"/>
  <c r="O20" s="1"/>
  <c r="K22" i="60"/>
  <c r="N21"/>
  <c r="M21" s="1"/>
  <c r="O21" s="1"/>
  <c r="J28"/>
  <c r="I12"/>
  <c r="K23" i="59"/>
  <c r="N22"/>
  <c r="M22" s="1"/>
  <c r="O22" s="1"/>
  <c r="I12"/>
  <c r="J27"/>
  <c r="I12" i="58"/>
  <c r="J27"/>
  <c r="K23"/>
  <c r="N22"/>
  <c r="M22" s="1"/>
  <c r="O22" s="1"/>
  <c r="J28" i="57"/>
  <c r="B20"/>
  <c r="H17"/>
  <c r="K21"/>
  <c r="N20"/>
  <c r="M20" s="1"/>
  <c r="O20" s="1"/>
  <c r="J28" i="56"/>
  <c r="B20"/>
  <c r="H17"/>
  <c r="K21"/>
  <c r="N20"/>
  <c r="M20" s="1"/>
  <c r="O20" s="1"/>
  <c r="J28" i="55"/>
  <c r="B20"/>
  <c r="H17"/>
  <c r="K21"/>
  <c r="N20"/>
  <c r="M20" s="1"/>
  <c r="O20" s="1"/>
  <c r="J28" i="54"/>
  <c r="G12"/>
  <c r="G21"/>
  <c r="K22"/>
  <c r="N21"/>
  <c r="M21" s="1"/>
  <c r="O21" s="1"/>
  <c r="K22" i="53"/>
  <c r="N21"/>
  <c r="M21" s="1"/>
  <c r="O21" s="1"/>
  <c r="J28"/>
  <c r="I12"/>
  <c r="J28" i="52"/>
  <c r="B20"/>
  <c r="H17"/>
  <c r="K21"/>
  <c r="N20"/>
  <c r="M20" s="1"/>
  <c r="O20" s="1"/>
  <c r="J28" i="51"/>
  <c r="B20"/>
  <c r="H17"/>
  <c r="K21"/>
  <c r="N20"/>
  <c r="M20" s="1"/>
  <c r="O20" s="1"/>
  <c r="I12" i="50"/>
  <c r="J27"/>
  <c r="K23"/>
  <c r="N22"/>
  <c r="M22" s="1"/>
  <c r="O22" s="1"/>
  <c r="J28" i="49"/>
  <c r="B20"/>
  <c r="H17"/>
  <c r="K21"/>
  <c r="N20"/>
  <c r="M20" s="1"/>
  <c r="O20" s="1"/>
  <c r="J28" i="48"/>
  <c r="K22"/>
  <c r="N21"/>
  <c r="M21" s="1"/>
  <c r="O21" s="1"/>
  <c r="I12"/>
  <c r="I12" i="47"/>
  <c r="J27"/>
  <c r="K23"/>
  <c r="N22"/>
  <c r="M22" s="1"/>
  <c r="O22" s="1"/>
  <c r="J28" i="46"/>
  <c r="B20"/>
  <c r="H17"/>
  <c r="K21"/>
  <c r="N20"/>
  <c r="M20" s="1"/>
  <c r="O20" s="1"/>
  <c r="K23" i="45"/>
  <c r="N22"/>
  <c r="M22" s="1"/>
  <c r="O22" s="1"/>
  <c r="I12"/>
  <c r="J27"/>
  <c r="I12" i="44"/>
  <c r="J27"/>
  <c r="K22"/>
  <c r="N21"/>
  <c r="M21" s="1"/>
  <c r="O21" s="1"/>
  <c r="I12" i="43"/>
  <c r="J27"/>
  <c r="K23"/>
  <c r="N22"/>
  <c r="M22" s="1"/>
  <c r="O22" s="1"/>
  <c r="J28" i="42"/>
  <c r="B20"/>
  <c r="H17"/>
  <c r="K21"/>
  <c r="N20"/>
  <c r="M20" s="1"/>
  <c r="O20" s="1"/>
  <c r="J28" i="41"/>
  <c r="B20"/>
  <c r="H17"/>
  <c r="K21"/>
  <c r="N20"/>
  <c r="M20" s="1"/>
  <c r="O20" s="1"/>
  <c r="J28" i="40"/>
  <c r="B20"/>
  <c r="H17"/>
  <c r="K21"/>
  <c r="N20"/>
  <c r="M20" s="1"/>
  <c r="O20" s="1"/>
  <c r="I12" i="39"/>
  <c r="J27"/>
  <c r="K23"/>
  <c r="N22"/>
  <c r="M22" s="1"/>
  <c r="O22" s="1"/>
  <c r="I12" i="38"/>
  <c r="J27"/>
  <c r="K23"/>
  <c r="N22"/>
  <c r="M22" s="1"/>
  <c r="O22" s="1"/>
  <c r="I12" i="37"/>
  <c r="J27"/>
  <c r="K23"/>
  <c r="N22"/>
  <c r="M22" s="1"/>
  <c r="O22" s="1"/>
  <c r="K23" i="36"/>
  <c r="N22"/>
  <c r="M22" s="1"/>
  <c r="O22" s="1"/>
  <c r="I12"/>
  <c r="J27"/>
  <c r="J28" i="35"/>
  <c r="B20"/>
  <c r="H17"/>
  <c r="K21"/>
  <c r="N20"/>
  <c r="M20" s="1"/>
  <c r="O20" s="1"/>
  <c r="I12" i="34"/>
  <c r="J27"/>
  <c r="K23"/>
  <c r="N22"/>
  <c r="M22" s="1"/>
  <c r="O22" s="1"/>
  <c r="J28" i="33"/>
  <c r="B20"/>
  <c r="H17"/>
  <c r="K21"/>
  <c r="N20"/>
  <c r="M20" s="1"/>
  <c r="O20" s="1"/>
  <c r="K22" i="32"/>
  <c r="N21"/>
  <c r="M21" s="1"/>
  <c r="O21" s="1"/>
  <c r="J27"/>
  <c r="I12"/>
  <c r="J28" i="31"/>
  <c r="B20"/>
  <c r="H17"/>
  <c r="K21"/>
  <c r="N20"/>
  <c r="M20" s="1"/>
  <c r="O20" s="1"/>
  <c r="I12" i="30"/>
  <c r="J27"/>
  <c r="K23"/>
  <c r="N22"/>
  <c r="M22" s="1"/>
  <c r="O22" s="1"/>
  <c r="I12" i="29"/>
  <c r="J27"/>
  <c r="K23"/>
  <c r="N22"/>
  <c r="M22" s="1"/>
  <c r="O22" s="1"/>
  <c r="J28" i="28"/>
  <c r="B20"/>
  <c r="H17"/>
  <c r="K21"/>
  <c r="N20"/>
  <c r="M20" s="1"/>
  <c r="O20" s="1"/>
  <c r="H14" i="27"/>
  <c r="K21"/>
  <c r="N20"/>
  <c r="M20" s="1"/>
  <c r="O20" s="1"/>
  <c r="G12"/>
  <c r="G21"/>
  <c r="J28"/>
  <c r="I12" i="26"/>
  <c r="J27"/>
  <c r="K23"/>
  <c r="N22"/>
  <c r="M22" s="1"/>
  <c r="O22" s="1"/>
  <c r="J28" i="25"/>
  <c r="B20"/>
  <c r="H17"/>
  <c r="K21"/>
  <c r="N20"/>
  <c r="M20" s="1"/>
  <c r="O20" s="1"/>
  <c r="J28" i="24"/>
  <c r="B20"/>
  <c r="H17"/>
  <c r="K21"/>
  <c r="N20"/>
  <c r="M20" s="1"/>
  <c r="O20" s="1"/>
  <c r="I12" i="23"/>
  <c r="J27"/>
  <c r="K23"/>
  <c r="N22"/>
  <c r="M22" s="1"/>
  <c r="O22" s="1"/>
  <c r="J25" i="2"/>
  <c r="K21"/>
  <c r="N20"/>
  <c r="M20" s="1"/>
  <c r="O20" s="1"/>
  <c r="M19"/>
  <c r="O19" s="1"/>
  <c r="G12" i="61" l="1"/>
  <c r="G12" i="86"/>
  <c r="G21"/>
  <c r="J29"/>
  <c r="K22"/>
  <c r="N21"/>
  <c r="M21" s="1"/>
  <c r="O21" s="1"/>
  <c r="E20"/>
  <c r="H14"/>
  <c r="G12" i="85"/>
  <c r="G21"/>
  <c r="J29"/>
  <c r="K22"/>
  <c r="N21"/>
  <c r="M21" s="1"/>
  <c r="O21" s="1"/>
  <c r="E20"/>
  <c r="H14"/>
  <c r="G12" i="84"/>
  <c r="G21"/>
  <c r="J29"/>
  <c r="K22"/>
  <c r="N21"/>
  <c r="M21" s="1"/>
  <c r="O21" s="1"/>
  <c r="E20"/>
  <c r="H14"/>
  <c r="G12" i="83"/>
  <c r="G21"/>
  <c r="J29"/>
  <c r="K22"/>
  <c r="N21"/>
  <c r="M21" s="1"/>
  <c r="O21" s="1"/>
  <c r="E20"/>
  <c r="H14"/>
  <c r="G12" i="82"/>
  <c r="G21"/>
  <c r="J29"/>
  <c r="K22"/>
  <c r="N21"/>
  <c r="M21" s="1"/>
  <c r="O21" s="1"/>
  <c r="E20"/>
  <c r="H14"/>
  <c r="K23" i="81"/>
  <c r="N22"/>
  <c r="M22" s="1"/>
  <c r="O22" s="1"/>
  <c r="J28"/>
  <c r="I12"/>
  <c r="G12" i="80"/>
  <c r="G21"/>
  <c r="J29"/>
  <c r="K22"/>
  <c r="N21"/>
  <c r="M21" s="1"/>
  <c r="O21" s="1"/>
  <c r="E20"/>
  <c r="H14"/>
  <c r="G12" i="79"/>
  <c r="G21"/>
  <c r="J29"/>
  <c r="K22"/>
  <c r="N21"/>
  <c r="M21" s="1"/>
  <c r="O21" s="1"/>
  <c r="E20"/>
  <c r="H14"/>
  <c r="G12" i="78"/>
  <c r="G21"/>
  <c r="J29"/>
  <c r="K22"/>
  <c r="N21"/>
  <c r="M21" s="1"/>
  <c r="O21" s="1"/>
  <c r="E20"/>
  <c r="H14"/>
  <c r="G12" i="77"/>
  <c r="G21"/>
  <c r="J29"/>
  <c r="K22"/>
  <c r="N21"/>
  <c r="M21" s="1"/>
  <c r="O21" s="1"/>
  <c r="E20"/>
  <c r="H14"/>
  <c r="J29" i="76"/>
  <c r="I12"/>
  <c r="K22"/>
  <c r="N21"/>
  <c r="M21" s="1"/>
  <c r="O21" s="1"/>
  <c r="G12" i="75"/>
  <c r="G21"/>
  <c r="J29"/>
  <c r="K22"/>
  <c r="N21"/>
  <c r="M21" s="1"/>
  <c r="O21" s="1"/>
  <c r="E20"/>
  <c r="H14"/>
  <c r="I12" i="74"/>
  <c r="J29"/>
  <c r="K22"/>
  <c r="N21"/>
  <c r="M21" s="1"/>
  <c r="O21" s="1"/>
  <c r="G12" i="73"/>
  <c r="G21"/>
  <c r="J29"/>
  <c r="K22"/>
  <c r="N21"/>
  <c r="M21" s="1"/>
  <c r="O21" s="1"/>
  <c r="E20"/>
  <c r="H14"/>
  <c r="G12" i="72"/>
  <c r="G21"/>
  <c r="J29"/>
  <c r="K22"/>
  <c r="N21"/>
  <c r="M21" s="1"/>
  <c r="O21" s="1"/>
  <c r="E20"/>
  <c r="H14"/>
  <c r="G12" i="71"/>
  <c r="G21"/>
  <c r="J29"/>
  <c r="K22"/>
  <c r="N21"/>
  <c r="M21" s="1"/>
  <c r="O21" s="1"/>
  <c r="E20"/>
  <c r="H14"/>
  <c r="G12" i="70"/>
  <c r="G21"/>
  <c r="J29"/>
  <c r="K22"/>
  <c r="N21"/>
  <c r="M21" s="1"/>
  <c r="O21" s="1"/>
  <c r="E20"/>
  <c r="H14"/>
  <c r="G12" i="69"/>
  <c r="G21"/>
  <c r="J29"/>
  <c r="K22"/>
  <c r="N21"/>
  <c r="M21" s="1"/>
  <c r="O21" s="1"/>
  <c r="E20"/>
  <c r="H14"/>
  <c r="J28" i="68"/>
  <c r="K24"/>
  <c r="N23"/>
  <c r="M23" s="1"/>
  <c r="O23" s="1"/>
  <c r="G12" i="67"/>
  <c r="G21"/>
  <c r="J29"/>
  <c r="K22"/>
  <c r="N21"/>
  <c r="M21" s="1"/>
  <c r="O21" s="1"/>
  <c r="E20"/>
  <c r="H14"/>
  <c r="J28" i="66"/>
  <c r="K23"/>
  <c r="N22"/>
  <c r="M22" s="1"/>
  <c r="O22" s="1"/>
  <c r="J28" i="65"/>
  <c r="K23"/>
  <c r="N22"/>
  <c r="M22" s="1"/>
  <c r="O22" s="1"/>
  <c r="J28" i="64"/>
  <c r="K23"/>
  <c r="N22"/>
  <c r="M22" s="1"/>
  <c r="O22" s="1"/>
  <c r="J28" i="63"/>
  <c r="K23"/>
  <c r="N22"/>
  <c r="M22" s="1"/>
  <c r="O22" s="1"/>
  <c r="J28" i="62"/>
  <c r="K24"/>
  <c r="N23"/>
  <c r="M23" s="1"/>
  <c r="O23" s="1"/>
  <c r="G21" i="61"/>
  <c r="J29"/>
  <c r="K22"/>
  <c r="N21"/>
  <c r="M21" s="1"/>
  <c r="O21" s="1"/>
  <c r="E20"/>
  <c r="H14"/>
  <c r="J29" i="60"/>
  <c r="K23"/>
  <c r="N22"/>
  <c r="M22" s="1"/>
  <c r="O22" s="1"/>
  <c r="J28" i="59"/>
  <c r="K24"/>
  <c r="N23"/>
  <c r="M23" s="1"/>
  <c r="O23" s="1"/>
  <c r="J28" i="58"/>
  <c r="K24"/>
  <c r="N23"/>
  <c r="M23" s="1"/>
  <c r="O23" s="1"/>
  <c r="G12" i="57"/>
  <c r="G21"/>
  <c r="J29"/>
  <c r="K22"/>
  <c r="N21"/>
  <c r="M21" s="1"/>
  <c r="O21" s="1"/>
  <c r="E20"/>
  <c r="H14"/>
  <c r="G12" i="56"/>
  <c r="G21"/>
  <c r="J29"/>
  <c r="K22"/>
  <c r="N21"/>
  <c r="M21" s="1"/>
  <c r="O21" s="1"/>
  <c r="E20"/>
  <c r="H14"/>
  <c r="G12" i="55"/>
  <c r="G21"/>
  <c r="J29"/>
  <c r="K22"/>
  <c r="N21"/>
  <c r="M21" s="1"/>
  <c r="O21" s="1"/>
  <c r="E20"/>
  <c r="H14"/>
  <c r="I12" i="54"/>
  <c r="J29"/>
  <c r="K23"/>
  <c r="N22"/>
  <c r="M22" s="1"/>
  <c r="O22" s="1"/>
  <c r="J29" i="53"/>
  <c r="K23"/>
  <c r="N22"/>
  <c r="M22" s="1"/>
  <c r="O22" s="1"/>
  <c r="G12" i="52"/>
  <c r="G21"/>
  <c r="J29"/>
  <c r="K22"/>
  <c r="N21"/>
  <c r="M21" s="1"/>
  <c r="O21" s="1"/>
  <c r="E20"/>
  <c r="H14"/>
  <c r="G12" i="51"/>
  <c r="G21"/>
  <c r="J29"/>
  <c r="K22"/>
  <c r="N21"/>
  <c r="M21" s="1"/>
  <c r="O21" s="1"/>
  <c r="E20"/>
  <c r="H14"/>
  <c r="J28" i="50"/>
  <c r="K24"/>
  <c r="N23"/>
  <c r="M23" s="1"/>
  <c r="O23" s="1"/>
  <c r="G12" i="49"/>
  <c r="G21"/>
  <c r="J29"/>
  <c r="K22"/>
  <c r="N21"/>
  <c r="M21" s="1"/>
  <c r="O21" s="1"/>
  <c r="E20"/>
  <c r="H14"/>
  <c r="K23" i="48"/>
  <c r="N22"/>
  <c r="M22" s="1"/>
  <c r="O22" s="1"/>
  <c r="J29"/>
  <c r="J28" i="47"/>
  <c r="K24"/>
  <c r="N23"/>
  <c r="M23" s="1"/>
  <c r="O23" s="1"/>
  <c r="G12" i="46"/>
  <c r="G21"/>
  <c r="J29"/>
  <c r="K22"/>
  <c r="N21"/>
  <c r="M21" s="1"/>
  <c r="O21" s="1"/>
  <c r="E20"/>
  <c r="H14"/>
  <c r="J28" i="45"/>
  <c r="K24"/>
  <c r="N23"/>
  <c r="M23" s="1"/>
  <c r="O23" s="1"/>
  <c r="K23" i="44"/>
  <c r="N22"/>
  <c r="M22" s="1"/>
  <c r="O22" s="1"/>
  <c r="J28"/>
  <c r="J28" i="43"/>
  <c r="K24"/>
  <c r="N23"/>
  <c r="M23" s="1"/>
  <c r="O23" s="1"/>
  <c r="G12" i="42"/>
  <c r="G21"/>
  <c r="J29"/>
  <c r="K22"/>
  <c r="N21"/>
  <c r="M21" s="1"/>
  <c r="O21" s="1"/>
  <c r="E20"/>
  <c r="H14"/>
  <c r="G12" i="41"/>
  <c r="G21"/>
  <c r="J29"/>
  <c r="K22"/>
  <c r="N21"/>
  <c r="M21" s="1"/>
  <c r="O21" s="1"/>
  <c r="E20"/>
  <c r="H14"/>
  <c r="G12" i="40"/>
  <c r="G21"/>
  <c r="J29"/>
  <c r="K22"/>
  <c r="N21"/>
  <c r="M21" s="1"/>
  <c r="O21" s="1"/>
  <c r="E20"/>
  <c r="H14"/>
  <c r="J28" i="39"/>
  <c r="K24"/>
  <c r="N23"/>
  <c r="M23" s="1"/>
  <c r="O23" s="1"/>
  <c r="J28" i="38"/>
  <c r="K24"/>
  <c r="N23"/>
  <c r="M23" s="1"/>
  <c r="O23" s="1"/>
  <c r="J28" i="37"/>
  <c r="K24"/>
  <c r="N23"/>
  <c r="M23" s="1"/>
  <c r="O23" s="1"/>
  <c r="J28" i="36"/>
  <c r="K24"/>
  <c r="N23"/>
  <c r="M23" s="1"/>
  <c r="O23" s="1"/>
  <c r="G12" i="35"/>
  <c r="G21"/>
  <c r="J29"/>
  <c r="K22"/>
  <c r="N21"/>
  <c r="M21" s="1"/>
  <c r="O21" s="1"/>
  <c r="E20"/>
  <c r="H14"/>
  <c r="J28" i="34"/>
  <c r="K24"/>
  <c r="N23"/>
  <c r="M23" s="1"/>
  <c r="O23" s="1"/>
  <c r="G12" i="33"/>
  <c r="G21"/>
  <c r="J29"/>
  <c r="K22"/>
  <c r="N21"/>
  <c r="M21" s="1"/>
  <c r="O21" s="1"/>
  <c r="E20"/>
  <c r="H14"/>
  <c r="J28" i="32"/>
  <c r="K23"/>
  <c r="N22"/>
  <c r="M22" s="1"/>
  <c r="O22" s="1"/>
  <c r="G12" i="31"/>
  <c r="G21"/>
  <c r="J29"/>
  <c r="K22"/>
  <c r="N21"/>
  <c r="M21" s="1"/>
  <c r="O21" s="1"/>
  <c r="E20"/>
  <c r="H14"/>
  <c r="J28" i="30"/>
  <c r="K24"/>
  <c r="N23"/>
  <c r="M23" s="1"/>
  <c r="O23" s="1"/>
  <c r="J28" i="29"/>
  <c r="K24"/>
  <c r="N23"/>
  <c r="M23" s="1"/>
  <c r="O23" s="1"/>
  <c r="G12" i="28"/>
  <c r="G21"/>
  <c r="J29"/>
  <c r="K22"/>
  <c r="N21"/>
  <c r="M21" s="1"/>
  <c r="O21" s="1"/>
  <c r="E20"/>
  <c r="H14"/>
  <c r="J29" i="27"/>
  <c r="I12"/>
  <c r="K22"/>
  <c r="N21"/>
  <c r="M21" s="1"/>
  <c r="O21" s="1"/>
  <c r="J28" i="26"/>
  <c r="K24"/>
  <c r="N23"/>
  <c r="M23" s="1"/>
  <c r="O23" s="1"/>
  <c r="G12" i="25"/>
  <c r="G21"/>
  <c r="J29"/>
  <c r="K22"/>
  <c r="N21"/>
  <c r="M21" s="1"/>
  <c r="O21" s="1"/>
  <c r="E20"/>
  <c r="H14"/>
  <c r="G12" i="24"/>
  <c r="G21"/>
  <c r="J29"/>
  <c r="K22"/>
  <c r="N21"/>
  <c r="M21" s="1"/>
  <c r="O21" s="1"/>
  <c r="E20"/>
  <c r="H14"/>
  <c r="J28" i="23"/>
  <c r="K24"/>
  <c r="N23"/>
  <c r="M23" s="1"/>
  <c r="O23" s="1"/>
  <c r="K22" i="2"/>
  <c r="N21"/>
  <c r="M21" s="1"/>
  <c r="O21" s="1"/>
  <c r="J26"/>
  <c r="F9" i="46" l="1"/>
  <c r="E29" i="1" s="1"/>
  <c r="D29"/>
  <c r="D46" s="1"/>
  <c r="F9" i="42"/>
  <c r="E25" i="1" s="1"/>
  <c r="D25"/>
  <c r="D42" s="1"/>
  <c r="F9" i="41"/>
  <c r="E24" i="1" s="1"/>
  <c r="D24"/>
  <c r="D41" s="1"/>
  <c r="F9" i="40"/>
  <c r="E23" i="1" s="1"/>
  <c r="D23"/>
  <c r="D40" s="1"/>
  <c r="F9" i="35"/>
  <c r="E18" i="1" s="1"/>
  <c r="D18"/>
  <c r="D35" s="1"/>
  <c r="F9" i="33"/>
  <c r="C29" i="1" s="1"/>
  <c r="B29"/>
  <c r="B46" s="1"/>
  <c r="F9" i="31"/>
  <c r="C27" i="1" s="1"/>
  <c r="B27"/>
  <c r="B44" s="1"/>
  <c r="F9" i="28"/>
  <c r="C24" i="1" s="1"/>
  <c r="B24"/>
  <c r="B41" s="1"/>
  <c r="F9" i="25"/>
  <c r="C21" i="1" s="1"/>
  <c r="B21"/>
  <c r="B38" s="1"/>
  <c r="F9" i="24"/>
  <c r="C20" i="1" s="1"/>
  <c r="B20"/>
  <c r="B37" s="1"/>
  <c r="F9" i="57"/>
  <c r="G26" i="1" s="1"/>
  <c r="F26"/>
  <c r="F43" s="1"/>
  <c r="F9" i="56"/>
  <c r="G25" i="1" s="1"/>
  <c r="F25"/>
  <c r="F42" s="1"/>
  <c r="F9" i="55"/>
  <c r="G24" i="1" s="1"/>
  <c r="F24"/>
  <c r="F41" s="1"/>
  <c r="F9" i="52"/>
  <c r="G21" i="1" s="1"/>
  <c r="F21"/>
  <c r="F38" s="1"/>
  <c r="F9" i="51"/>
  <c r="G20" i="1" s="1"/>
  <c r="F20"/>
  <c r="F37" s="1"/>
  <c r="F9" i="49"/>
  <c r="G18" i="1" s="1"/>
  <c r="F18"/>
  <c r="F35" s="1"/>
  <c r="F9" i="73"/>
  <c r="I30" i="1" s="1"/>
  <c r="H30"/>
  <c r="H47" s="1"/>
  <c r="F9" i="72"/>
  <c r="I29" i="1" s="1"/>
  <c r="H29"/>
  <c r="H46" s="1"/>
  <c r="F9" i="71"/>
  <c r="I28" i="1" s="1"/>
  <c r="H28"/>
  <c r="H45" s="1"/>
  <c r="F9" i="70"/>
  <c r="I27" i="1" s="1"/>
  <c r="H27"/>
  <c r="H44" s="1"/>
  <c r="F9" i="69"/>
  <c r="I26" i="1" s="1"/>
  <c r="H26"/>
  <c r="H43" s="1"/>
  <c r="F9" i="67"/>
  <c r="I24" i="1" s="1"/>
  <c r="H24"/>
  <c r="H41" s="1"/>
  <c r="F9" i="61"/>
  <c r="I18" i="1" s="1"/>
  <c r="H18"/>
  <c r="H35" s="1"/>
  <c r="F9" i="86"/>
  <c r="K30" i="1" s="1"/>
  <c r="J30"/>
  <c r="J47" s="1"/>
  <c r="F9" i="85"/>
  <c r="K29" i="1" s="1"/>
  <c r="J29"/>
  <c r="J46" s="1"/>
  <c r="F9" i="84"/>
  <c r="K28" i="1" s="1"/>
  <c r="J28"/>
  <c r="J45" s="1"/>
  <c r="F9" i="83"/>
  <c r="K27" i="1" s="1"/>
  <c r="J27"/>
  <c r="J44" s="1"/>
  <c r="F9" i="82"/>
  <c r="K26" i="1" s="1"/>
  <c r="J26"/>
  <c r="J43" s="1"/>
  <c r="F9" i="80"/>
  <c r="K24" i="1" s="1"/>
  <c r="J24"/>
  <c r="J41" s="1"/>
  <c r="F9" i="79"/>
  <c r="K23" i="1" s="1"/>
  <c r="J23"/>
  <c r="J40" s="1"/>
  <c r="F9" i="78"/>
  <c r="K22" i="1" s="1"/>
  <c r="J22"/>
  <c r="J39" s="1"/>
  <c r="F9" i="77"/>
  <c r="K21" i="1" s="1"/>
  <c r="J21"/>
  <c r="J38" s="1"/>
  <c r="F9" i="75"/>
  <c r="K19" i="1" s="1"/>
  <c r="J19"/>
  <c r="J36" s="1"/>
  <c r="I12" i="61"/>
  <c r="K23" i="86"/>
  <c r="N22"/>
  <c r="M22" s="1"/>
  <c r="O22" s="1"/>
  <c r="J30"/>
  <c r="I12"/>
  <c r="K23" i="85"/>
  <c r="N22"/>
  <c r="M22" s="1"/>
  <c r="O22" s="1"/>
  <c r="J30"/>
  <c r="I12"/>
  <c r="K23" i="84"/>
  <c r="N22"/>
  <c r="M22" s="1"/>
  <c r="O22" s="1"/>
  <c r="J30"/>
  <c r="I12"/>
  <c r="K23" i="83"/>
  <c r="N22"/>
  <c r="M22" s="1"/>
  <c r="O22" s="1"/>
  <c r="J30"/>
  <c r="I12"/>
  <c r="K23" i="82"/>
  <c r="N22"/>
  <c r="M22" s="1"/>
  <c r="O22" s="1"/>
  <c r="J30"/>
  <c r="I12"/>
  <c r="J29" i="81"/>
  <c r="K24"/>
  <c r="N23"/>
  <c r="M23" s="1"/>
  <c r="O23" s="1"/>
  <c r="K23" i="80"/>
  <c r="N22"/>
  <c r="M22" s="1"/>
  <c r="O22" s="1"/>
  <c r="J30"/>
  <c r="I12"/>
  <c r="K23" i="79"/>
  <c r="N22"/>
  <c r="M22" s="1"/>
  <c r="O22" s="1"/>
  <c r="J30"/>
  <c r="I12"/>
  <c r="K23" i="78"/>
  <c r="N22"/>
  <c r="M22" s="1"/>
  <c r="O22" s="1"/>
  <c r="J30"/>
  <c r="I12"/>
  <c r="K23" i="77"/>
  <c r="N22"/>
  <c r="M22" s="1"/>
  <c r="O22" s="1"/>
  <c r="J30"/>
  <c r="I12"/>
  <c r="K23" i="76"/>
  <c r="N22"/>
  <c r="M22" s="1"/>
  <c r="O22" s="1"/>
  <c r="J30"/>
  <c r="K23" i="75"/>
  <c r="N22"/>
  <c r="M22" s="1"/>
  <c r="O22" s="1"/>
  <c r="J30"/>
  <c r="I12"/>
  <c r="J30" i="74"/>
  <c r="K23"/>
  <c r="N22"/>
  <c r="M22" s="1"/>
  <c r="O22" s="1"/>
  <c r="K23" i="73"/>
  <c r="N22"/>
  <c r="M22" s="1"/>
  <c r="O22" s="1"/>
  <c r="J30"/>
  <c r="I12"/>
  <c r="K23" i="72"/>
  <c r="N22"/>
  <c r="M22" s="1"/>
  <c r="O22" s="1"/>
  <c r="J30"/>
  <c r="I12"/>
  <c r="K23" i="71"/>
  <c r="N22"/>
  <c r="M22" s="1"/>
  <c r="O22" s="1"/>
  <c r="J30"/>
  <c r="I12"/>
  <c r="K23" i="70"/>
  <c r="N22"/>
  <c r="M22" s="1"/>
  <c r="O22" s="1"/>
  <c r="J30"/>
  <c r="I12"/>
  <c r="K23" i="69"/>
  <c r="N22"/>
  <c r="M22" s="1"/>
  <c r="O22" s="1"/>
  <c r="J30"/>
  <c r="I12"/>
  <c r="K25" i="68"/>
  <c r="N24"/>
  <c r="M24" s="1"/>
  <c r="O24" s="1"/>
  <c r="J29"/>
  <c r="K23" i="67"/>
  <c r="N22"/>
  <c r="M22" s="1"/>
  <c r="O22" s="1"/>
  <c r="J30"/>
  <c r="I12"/>
  <c r="J29" i="66"/>
  <c r="K24"/>
  <c r="N23"/>
  <c r="M23" s="1"/>
  <c r="O23" s="1"/>
  <c r="J29" i="65"/>
  <c r="K24"/>
  <c r="N23"/>
  <c r="M23" s="1"/>
  <c r="O23" s="1"/>
  <c r="J29" i="64"/>
  <c r="K24"/>
  <c r="N23"/>
  <c r="M23" s="1"/>
  <c r="O23" s="1"/>
  <c r="J29" i="63"/>
  <c r="K24"/>
  <c r="N23"/>
  <c r="M23" s="1"/>
  <c r="O23" s="1"/>
  <c r="J29" i="62"/>
  <c r="K25"/>
  <c r="N24"/>
  <c r="M24" s="1"/>
  <c r="O24" s="1"/>
  <c r="K23" i="61"/>
  <c r="N22"/>
  <c r="M22" s="1"/>
  <c r="O22" s="1"/>
  <c r="J30"/>
  <c r="J30" i="60"/>
  <c r="K24"/>
  <c r="N23"/>
  <c r="M23" s="1"/>
  <c r="O23" s="1"/>
  <c r="J29" i="59"/>
  <c r="K25"/>
  <c r="N24"/>
  <c r="M24" s="1"/>
  <c r="O24" s="1"/>
  <c r="K25" i="58"/>
  <c r="N24"/>
  <c r="M24" s="1"/>
  <c r="O24" s="1"/>
  <c r="J29"/>
  <c r="K23" i="57"/>
  <c r="N22"/>
  <c r="M22" s="1"/>
  <c r="O22" s="1"/>
  <c r="J30"/>
  <c r="I12"/>
  <c r="K23" i="56"/>
  <c r="N22"/>
  <c r="M22" s="1"/>
  <c r="O22" s="1"/>
  <c r="J30"/>
  <c r="I12"/>
  <c r="K23" i="55"/>
  <c r="N22"/>
  <c r="M22" s="1"/>
  <c r="O22" s="1"/>
  <c r="J30"/>
  <c r="I12"/>
  <c r="K24" i="54"/>
  <c r="N23"/>
  <c r="M23" s="1"/>
  <c r="O23" s="1"/>
  <c r="J30"/>
  <c r="J30" i="53"/>
  <c r="K24"/>
  <c r="N23"/>
  <c r="M23" s="1"/>
  <c r="O23" s="1"/>
  <c r="K23" i="52"/>
  <c r="N22"/>
  <c r="M22" s="1"/>
  <c r="O22" s="1"/>
  <c r="J30"/>
  <c r="I12"/>
  <c r="K23" i="51"/>
  <c r="N22"/>
  <c r="M22" s="1"/>
  <c r="O22" s="1"/>
  <c r="J30"/>
  <c r="I12"/>
  <c r="K25" i="50"/>
  <c r="N24"/>
  <c r="M24" s="1"/>
  <c r="O24" s="1"/>
  <c r="J29"/>
  <c r="K23" i="49"/>
  <c r="N22"/>
  <c r="M22" s="1"/>
  <c r="O22" s="1"/>
  <c r="J30"/>
  <c r="I12"/>
  <c r="J30" i="48"/>
  <c r="K24"/>
  <c r="N23"/>
  <c r="M23" s="1"/>
  <c r="O23" s="1"/>
  <c r="K25" i="47"/>
  <c r="N24"/>
  <c r="M24" s="1"/>
  <c r="O24" s="1"/>
  <c r="J29"/>
  <c r="K23" i="46"/>
  <c r="N22"/>
  <c r="M22" s="1"/>
  <c r="O22" s="1"/>
  <c r="J30"/>
  <c r="I12"/>
  <c r="J29" i="45"/>
  <c r="K25"/>
  <c r="N24"/>
  <c r="M24" s="1"/>
  <c r="O24" s="1"/>
  <c r="J29" i="44"/>
  <c r="K24"/>
  <c r="N23"/>
  <c r="M23" s="1"/>
  <c r="O23" s="1"/>
  <c r="K25" i="43"/>
  <c r="N24"/>
  <c r="M24" s="1"/>
  <c r="O24" s="1"/>
  <c r="J29"/>
  <c r="K23" i="42"/>
  <c r="N22"/>
  <c r="M22" s="1"/>
  <c r="O22" s="1"/>
  <c r="J30"/>
  <c r="I12"/>
  <c r="K23" i="41"/>
  <c r="N22"/>
  <c r="M22" s="1"/>
  <c r="O22" s="1"/>
  <c r="J30"/>
  <c r="I12"/>
  <c r="K23" i="40"/>
  <c r="N22"/>
  <c r="M22" s="1"/>
  <c r="O22" s="1"/>
  <c r="J30"/>
  <c r="I12"/>
  <c r="K25" i="39"/>
  <c r="N24"/>
  <c r="M24" s="1"/>
  <c r="O24" s="1"/>
  <c r="J29"/>
  <c r="K25" i="38"/>
  <c r="N24"/>
  <c r="M24" s="1"/>
  <c r="O24" s="1"/>
  <c r="J29"/>
  <c r="K25" i="37"/>
  <c r="N24"/>
  <c r="M24" s="1"/>
  <c r="O24" s="1"/>
  <c r="J29"/>
  <c r="J29" i="36"/>
  <c r="K25"/>
  <c r="N24"/>
  <c r="M24" s="1"/>
  <c r="O24" s="1"/>
  <c r="K23" i="35"/>
  <c r="N22"/>
  <c r="M22" s="1"/>
  <c r="O22" s="1"/>
  <c r="J30"/>
  <c r="I12"/>
  <c r="K25" i="34"/>
  <c r="N24"/>
  <c r="M24" s="1"/>
  <c r="O24" s="1"/>
  <c r="J29"/>
  <c r="K23" i="33"/>
  <c r="N22"/>
  <c r="M22" s="1"/>
  <c r="O22" s="1"/>
  <c r="J30"/>
  <c r="I12"/>
  <c r="J29" i="32"/>
  <c r="K24"/>
  <c r="N23"/>
  <c r="M23" s="1"/>
  <c r="O23" s="1"/>
  <c r="K23" i="31"/>
  <c r="N22"/>
  <c r="M22" s="1"/>
  <c r="O22" s="1"/>
  <c r="J30"/>
  <c r="I12"/>
  <c r="K25" i="30"/>
  <c r="N24"/>
  <c r="M24" s="1"/>
  <c r="O24" s="1"/>
  <c r="J29"/>
  <c r="K25" i="29"/>
  <c r="N24"/>
  <c r="M24" s="1"/>
  <c r="O24" s="1"/>
  <c r="J29"/>
  <c r="K23" i="28"/>
  <c r="N22"/>
  <c r="M22" s="1"/>
  <c r="O22" s="1"/>
  <c r="J30"/>
  <c r="I12"/>
  <c r="K23" i="27"/>
  <c r="N22"/>
  <c r="M22" s="1"/>
  <c r="O22" s="1"/>
  <c r="J30"/>
  <c r="K25" i="26"/>
  <c r="N24"/>
  <c r="M24" s="1"/>
  <c r="O24" s="1"/>
  <c r="J29"/>
  <c r="K23" i="25"/>
  <c r="N22"/>
  <c r="M22" s="1"/>
  <c r="O22" s="1"/>
  <c r="J30"/>
  <c r="I12"/>
  <c r="K23" i="24"/>
  <c r="N22"/>
  <c r="M22" s="1"/>
  <c r="O22" s="1"/>
  <c r="J30"/>
  <c r="I12"/>
  <c r="K25" i="23"/>
  <c r="N24"/>
  <c r="M24" s="1"/>
  <c r="O24" s="1"/>
  <c r="J29"/>
  <c r="K23" i="2"/>
  <c r="N22"/>
  <c r="M22" s="1"/>
  <c r="O22" s="1"/>
  <c r="J27"/>
  <c r="J31" i="86" l="1"/>
  <c r="K24"/>
  <c r="N23"/>
  <c r="M23" s="1"/>
  <c r="O23" s="1"/>
  <c r="J31" i="85"/>
  <c r="K24"/>
  <c r="N23"/>
  <c r="M23" s="1"/>
  <c r="O23" s="1"/>
  <c r="J31" i="84"/>
  <c r="K24"/>
  <c r="N23"/>
  <c r="M23" s="1"/>
  <c r="O23" s="1"/>
  <c r="J31" i="83"/>
  <c r="K24"/>
  <c r="N23"/>
  <c r="M23" s="1"/>
  <c r="O23" s="1"/>
  <c r="J31" i="82"/>
  <c r="K24"/>
  <c r="N23"/>
  <c r="M23" s="1"/>
  <c r="O23" s="1"/>
  <c r="J30" i="81"/>
  <c r="K25"/>
  <c r="N24"/>
  <c r="M24" s="1"/>
  <c r="O24" s="1"/>
  <c r="J31" i="80"/>
  <c r="K24"/>
  <c r="N23"/>
  <c r="M23" s="1"/>
  <c r="O23" s="1"/>
  <c r="J31" i="79"/>
  <c r="K24"/>
  <c r="N23"/>
  <c r="M23" s="1"/>
  <c r="O23" s="1"/>
  <c r="J31" i="78"/>
  <c r="K24"/>
  <c r="N23"/>
  <c r="M23" s="1"/>
  <c r="O23" s="1"/>
  <c r="J31" i="77"/>
  <c r="K24"/>
  <c r="N23"/>
  <c r="M23" s="1"/>
  <c r="O23" s="1"/>
  <c r="J31" i="76"/>
  <c r="K24"/>
  <c r="N23"/>
  <c r="M23" s="1"/>
  <c r="O23" s="1"/>
  <c r="J31" i="75"/>
  <c r="K24"/>
  <c r="N23"/>
  <c r="M23" s="1"/>
  <c r="O23" s="1"/>
  <c r="K24" i="74"/>
  <c r="N23"/>
  <c r="M23" s="1"/>
  <c r="O23" s="1"/>
  <c r="J31"/>
  <c r="J31" i="73"/>
  <c r="K24"/>
  <c r="N23"/>
  <c r="M23" s="1"/>
  <c r="O23" s="1"/>
  <c r="J31" i="72"/>
  <c r="K24"/>
  <c r="N23"/>
  <c r="M23" s="1"/>
  <c r="O23" s="1"/>
  <c r="J31" i="71"/>
  <c r="K24"/>
  <c r="N23"/>
  <c r="M23" s="1"/>
  <c r="O23" s="1"/>
  <c r="J31" i="70"/>
  <c r="K24"/>
  <c r="N23"/>
  <c r="M23" s="1"/>
  <c r="O23" s="1"/>
  <c r="J31" i="69"/>
  <c r="K24"/>
  <c r="N23"/>
  <c r="M23" s="1"/>
  <c r="O23" s="1"/>
  <c r="J30" i="68"/>
  <c r="K26"/>
  <c r="N25"/>
  <c r="M25" s="1"/>
  <c r="O25" s="1"/>
  <c r="J31" i="67"/>
  <c r="K24"/>
  <c r="N23"/>
  <c r="M23" s="1"/>
  <c r="O23" s="1"/>
  <c r="J30" i="66"/>
  <c r="K25"/>
  <c r="N24"/>
  <c r="M24" s="1"/>
  <c r="O24" s="1"/>
  <c r="J30" i="65"/>
  <c r="K25"/>
  <c r="N24"/>
  <c r="M24" s="1"/>
  <c r="O24" s="1"/>
  <c r="J30" i="64"/>
  <c r="K25"/>
  <c r="N24"/>
  <c r="M24" s="1"/>
  <c r="O24" s="1"/>
  <c r="J30" i="63"/>
  <c r="K25"/>
  <c r="N24"/>
  <c r="M24" s="1"/>
  <c r="O24" s="1"/>
  <c r="K26" i="62"/>
  <c r="N25"/>
  <c r="M25" s="1"/>
  <c r="O25" s="1"/>
  <c r="J30"/>
  <c r="J31" i="61"/>
  <c r="K24"/>
  <c r="N23"/>
  <c r="M23" s="1"/>
  <c r="O23" s="1"/>
  <c r="J31" i="60"/>
  <c r="K25"/>
  <c r="N24"/>
  <c r="M24" s="1"/>
  <c r="O24" s="1"/>
  <c r="J30" i="59"/>
  <c r="K26"/>
  <c r="N25"/>
  <c r="M25" s="1"/>
  <c r="O25" s="1"/>
  <c r="J30" i="58"/>
  <c r="K26"/>
  <c r="N25"/>
  <c r="M25" s="1"/>
  <c r="O25" s="1"/>
  <c r="J31" i="57"/>
  <c r="K24"/>
  <c r="N23"/>
  <c r="M23" s="1"/>
  <c r="O23" s="1"/>
  <c r="J31" i="56"/>
  <c r="K24"/>
  <c r="N23"/>
  <c r="M23" s="1"/>
  <c r="O23" s="1"/>
  <c r="J31" i="55"/>
  <c r="K24"/>
  <c r="N23"/>
  <c r="M23" s="1"/>
  <c r="O23" s="1"/>
  <c r="J31" i="54"/>
  <c r="K25"/>
  <c r="N24"/>
  <c r="M24" s="1"/>
  <c r="O24" s="1"/>
  <c r="K25" i="53"/>
  <c r="N24"/>
  <c r="M24" s="1"/>
  <c r="O24" s="1"/>
  <c r="J31"/>
  <c r="J31" i="52"/>
  <c r="K24"/>
  <c r="N23"/>
  <c r="M23" s="1"/>
  <c r="O23" s="1"/>
  <c r="J31" i="51"/>
  <c r="K24"/>
  <c r="N23"/>
  <c r="M23" s="1"/>
  <c r="O23" s="1"/>
  <c r="J30" i="50"/>
  <c r="K26"/>
  <c r="N25"/>
  <c r="M25" s="1"/>
  <c r="O25" s="1"/>
  <c r="J31" i="49"/>
  <c r="K24"/>
  <c r="N23"/>
  <c r="M23" s="1"/>
  <c r="O23" s="1"/>
  <c r="J31" i="48"/>
  <c r="K25"/>
  <c r="N24"/>
  <c r="M24" s="1"/>
  <c r="O24" s="1"/>
  <c r="J30" i="47"/>
  <c r="K26"/>
  <c r="N25"/>
  <c r="M25" s="1"/>
  <c r="O25" s="1"/>
  <c r="J31" i="46"/>
  <c r="K24"/>
  <c r="N23"/>
  <c r="M23" s="1"/>
  <c r="O23" s="1"/>
  <c r="J30" i="45"/>
  <c r="K26"/>
  <c r="N25"/>
  <c r="M25" s="1"/>
  <c r="O25" s="1"/>
  <c r="J30" i="44"/>
  <c r="K25"/>
  <c r="N24"/>
  <c r="M24" s="1"/>
  <c r="O24" s="1"/>
  <c r="J30" i="43"/>
  <c r="K26"/>
  <c r="N25"/>
  <c r="M25" s="1"/>
  <c r="O25" s="1"/>
  <c r="J31" i="42"/>
  <c r="K24"/>
  <c r="N23"/>
  <c r="M23" s="1"/>
  <c r="O23" s="1"/>
  <c r="J31" i="41"/>
  <c r="K24"/>
  <c r="N23"/>
  <c r="M23" s="1"/>
  <c r="O23" s="1"/>
  <c r="J31" i="40"/>
  <c r="K24"/>
  <c r="N23"/>
  <c r="M23" s="1"/>
  <c r="O23" s="1"/>
  <c r="J30" i="39"/>
  <c r="K26"/>
  <c r="N25"/>
  <c r="M25" s="1"/>
  <c r="O25" s="1"/>
  <c r="J30" i="38"/>
  <c r="K26"/>
  <c r="N25"/>
  <c r="M25" s="1"/>
  <c r="O25" s="1"/>
  <c r="J30" i="37"/>
  <c r="K26"/>
  <c r="N25"/>
  <c r="M25" s="1"/>
  <c r="O25" s="1"/>
  <c r="J30" i="36"/>
  <c r="K26"/>
  <c r="N25"/>
  <c r="M25" s="1"/>
  <c r="O25" s="1"/>
  <c r="J31" i="35"/>
  <c r="K24"/>
  <c r="N23"/>
  <c r="M23" s="1"/>
  <c r="O23" s="1"/>
  <c r="J30" i="34"/>
  <c r="K26"/>
  <c r="N25"/>
  <c r="M25" s="1"/>
  <c r="O25" s="1"/>
  <c r="J31" i="33"/>
  <c r="K24"/>
  <c r="N23"/>
  <c r="M23" s="1"/>
  <c r="O23" s="1"/>
  <c r="J30" i="32"/>
  <c r="K25"/>
  <c r="N24"/>
  <c r="M24" s="1"/>
  <c r="O24" s="1"/>
  <c r="J31" i="31"/>
  <c r="K24"/>
  <c r="N23"/>
  <c r="M23" s="1"/>
  <c r="O23" s="1"/>
  <c r="J30" i="30"/>
  <c r="K26"/>
  <c r="N25"/>
  <c r="M25" s="1"/>
  <c r="O25" s="1"/>
  <c r="J30" i="29"/>
  <c r="K26"/>
  <c r="N25"/>
  <c r="M25" s="1"/>
  <c r="O25" s="1"/>
  <c r="J31" i="28"/>
  <c r="K24"/>
  <c r="N23"/>
  <c r="M23" s="1"/>
  <c r="O23" s="1"/>
  <c r="J31" i="27"/>
  <c r="K24"/>
  <c r="N23"/>
  <c r="M23" s="1"/>
  <c r="O23" s="1"/>
  <c r="J30" i="26"/>
  <c r="K26"/>
  <c r="N25"/>
  <c r="M25" s="1"/>
  <c r="O25" s="1"/>
  <c r="J31" i="25"/>
  <c r="K24"/>
  <c r="N23"/>
  <c r="M23" s="1"/>
  <c r="O23" s="1"/>
  <c r="J31" i="24"/>
  <c r="K24"/>
  <c r="N23"/>
  <c r="M23" s="1"/>
  <c r="O23" s="1"/>
  <c r="J30" i="23"/>
  <c r="K26"/>
  <c r="N25"/>
  <c r="M25" s="1"/>
  <c r="O25" s="1"/>
  <c r="J28" i="2"/>
  <c r="K24"/>
  <c r="N23"/>
  <c r="M23" s="1"/>
  <c r="O23" s="1"/>
  <c r="J32" i="86" l="1"/>
  <c r="K25"/>
  <c r="N24"/>
  <c r="M24" s="1"/>
  <c r="O24" s="1"/>
  <c r="J32" i="85"/>
  <c r="K25"/>
  <c r="N24"/>
  <c r="M24" s="1"/>
  <c r="O24" s="1"/>
  <c r="J32" i="84"/>
  <c r="K25"/>
  <c r="N24"/>
  <c r="M24" s="1"/>
  <c r="O24" s="1"/>
  <c r="J32" i="83"/>
  <c r="K25"/>
  <c r="N24"/>
  <c r="M24" s="1"/>
  <c r="O24" s="1"/>
  <c r="J32" i="82"/>
  <c r="K25"/>
  <c r="N24"/>
  <c r="M24" s="1"/>
  <c r="O24" s="1"/>
  <c r="J31" i="81"/>
  <c r="K26"/>
  <c r="N25"/>
  <c r="M25" s="1"/>
  <c r="O25" s="1"/>
  <c r="J32" i="80"/>
  <c r="K25"/>
  <c r="N24"/>
  <c r="M24" s="1"/>
  <c r="O24" s="1"/>
  <c r="J32" i="79"/>
  <c r="K25"/>
  <c r="N24"/>
  <c r="M24" s="1"/>
  <c r="O24" s="1"/>
  <c r="J32" i="78"/>
  <c r="K25"/>
  <c r="N24"/>
  <c r="M24" s="1"/>
  <c r="O24" s="1"/>
  <c r="J32" i="77"/>
  <c r="K25"/>
  <c r="N24"/>
  <c r="M24" s="1"/>
  <c r="O24" s="1"/>
  <c r="K25" i="76"/>
  <c r="N24"/>
  <c r="M24" s="1"/>
  <c r="O24" s="1"/>
  <c r="J32"/>
  <c r="J32" i="75"/>
  <c r="K25"/>
  <c r="N24"/>
  <c r="M24" s="1"/>
  <c r="O24" s="1"/>
  <c r="J32" i="74"/>
  <c r="K25"/>
  <c r="N24"/>
  <c r="M24" s="1"/>
  <c r="O24" s="1"/>
  <c r="J32" i="73"/>
  <c r="K25"/>
  <c r="N24"/>
  <c r="M24" s="1"/>
  <c r="O24" s="1"/>
  <c r="J32" i="72"/>
  <c r="K25"/>
  <c r="N24"/>
  <c r="M24" s="1"/>
  <c r="O24" s="1"/>
  <c r="J32" i="71"/>
  <c r="K25"/>
  <c r="N24"/>
  <c r="M24" s="1"/>
  <c r="O24" s="1"/>
  <c r="J32" i="70"/>
  <c r="K25"/>
  <c r="N24"/>
  <c r="M24" s="1"/>
  <c r="O24" s="1"/>
  <c r="J32" i="69"/>
  <c r="K25"/>
  <c r="N24"/>
  <c r="M24" s="1"/>
  <c r="O24" s="1"/>
  <c r="J31" i="68"/>
  <c r="K27"/>
  <c r="N26"/>
  <c r="M26" s="1"/>
  <c r="O26" s="1"/>
  <c r="J32" i="67"/>
  <c r="K25"/>
  <c r="N24"/>
  <c r="M24" s="1"/>
  <c r="O24" s="1"/>
  <c r="J31" i="66"/>
  <c r="K26"/>
  <c r="N25"/>
  <c r="M25" s="1"/>
  <c r="O25" s="1"/>
  <c r="J31" i="65"/>
  <c r="K26"/>
  <c r="N25"/>
  <c r="M25" s="1"/>
  <c r="O25" s="1"/>
  <c r="J31" i="64"/>
  <c r="K26"/>
  <c r="N25"/>
  <c r="M25" s="1"/>
  <c r="O25" s="1"/>
  <c r="J31" i="63"/>
  <c r="K26"/>
  <c r="N25"/>
  <c r="M25" s="1"/>
  <c r="O25" s="1"/>
  <c r="J31" i="62"/>
  <c r="K27"/>
  <c r="N26"/>
  <c r="M26" s="1"/>
  <c r="O26" s="1"/>
  <c r="J32" i="61"/>
  <c r="K25"/>
  <c r="N24"/>
  <c r="M24" s="1"/>
  <c r="O24" s="1"/>
  <c r="J32" i="60"/>
  <c r="K26"/>
  <c r="N25"/>
  <c r="M25" s="1"/>
  <c r="O25" s="1"/>
  <c r="J31" i="59"/>
  <c r="K27"/>
  <c r="N26"/>
  <c r="M26" s="1"/>
  <c r="O26" s="1"/>
  <c r="K27" i="58"/>
  <c r="N26"/>
  <c r="M26" s="1"/>
  <c r="O26" s="1"/>
  <c r="J31"/>
  <c r="J32" i="57"/>
  <c r="K25"/>
  <c r="N24"/>
  <c r="M24" s="1"/>
  <c r="O24" s="1"/>
  <c r="J32" i="56"/>
  <c r="K25"/>
  <c r="N24"/>
  <c r="M24" s="1"/>
  <c r="O24" s="1"/>
  <c r="J32" i="55"/>
  <c r="K25"/>
  <c r="N24"/>
  <c r="M24" s="1"/>
  <c r="O24" s="1"/>
  <c r="J32" i="54"/>
  <c r="K26"/>
  <c r="N25"/>
  <c r="M25" s="1"/>
  <c r="O25" s="1"/>
  <c r="J32" i="53"/>
  <c r="K26"/>
  <c r="N25"/>
  <c r="M25" s="1"/>
  <c r="O25" s="1"/>
  <c r="J32" i="52"/>
  <c r="K25"/>
  <c r="N24"/>
  <c r="M24" s="1"/>
  <c r="O24" s="1"/>
  <c r="J32" i="51"/>
  <c r="K25"/>
  <c r="N24"/>
  <c r="M24" s="1"/>
  <c r="O24" s="1"/>
  <c r="K27" i="50"/>
  <c r="N26"/>
  <c r="M26" s="1"/>
  <c r="O26" s="1"/>
  <c r="J31"/>
  <c r="J32" i="49"/>
  <c r="K25"/>
  <c r="N24"/>
  <c r="M24" s="1"/>
  <c r="O24" s="1"/>
  <c r="J32" i="48"/>
  <c r="K26"/>
  <c r="N25"/>
  <c r="M25" s="1"/>
  <c r="O25" s="1"/>
  <c r="K27" i="47"/>
  <c r="N26"/>
  <c r="M26" s="1"/>
  <c r="O26" s="1"/>
  <c r="J31"/>
  <c r="J32" i="46"/>
  <c r="K25"/>
  <c r="N24"/>
  <c r="M24" s="1"/>
  <c r="O24" s="1"/>
  <c r="J31" i="45"/>
  <c r="K27"/>
  <c r="N26"/>
  <c r="M26" s="1"/>
  <c r="O26" s="1"/>
  <c r="J31" i="44"/>
  <c r="K26"/>
  <c r="N25"/>
  <c r="M25" s="1"/>
  <c r="O25" s="1"/>
  <c r="K27" i="43"/>
  <c r="N26"/>
  <c r="M26" s="1"/>
  <c r="O26" s="1"/>
  <c r="J31"/>
  <c r="J32" i="42"/>
  <c r="K25"/>
  <c r="N24"/>
  <c r="M24" s="1"/>
  <c r="O24" s="1"/>
  <c r="J32" i="41"/>
  <c r="K25"/>
  <c r="N24"/>
  <c r="M24" s="1"/>
  <c r="O24" s="1"/>
  <c r="J32" i="40"/>
  <c r="K25"/>
  <c r="N24"/>
  <c r="M24" s="1"/>
  <c r="O24" s="1"/>
  <c r="K27" i="39"/>
  <c r="N26"/>
  <c r="M26" s="1"/>
  <c r="O26" s="1"/>
  <c r="J31"/>
  <c r="K27" i="38"/>
  <c r="N26"/>
  <c r="M26" s="1"/>
  <c r="O26" s="1"/>
  <c r="J31"/>
  <c r="K27" i="37"/>
  <c r="N26"/>
  <c r="M26" s="1"/>
  <c r="O26" s="1"/>
  <c r="J31"/>
  <c r="J31" i="36"/>
  <c r="K27"/>
  <c r="N26"/>
  <c r="M26" s="1"/>
  <c r="O26" s="1"/>
  <c r="J32" i="35"/>
  <c r="K25"/>
  <c r="N24"/>
  <c r="M24" s="1"/>
  <c r="O24" s="1"/>
  <c r="K27" i="34"/>
  <c r="N26"/>
  <c r="M26" s="1"/>
  <c r="O26" s="1"/>
  <c r="J31"/>
  <c r="J32" i="33"/>
  <c r="K25"/>
  <c r="N24"/>
  <c r="M24" s="1"/>
  <c r="O24" s="1"/>
  <c r="J31" i="32"/>
  <c r="K26"/>
  <c r="N25"/>
  <c r="M25" s="1"/>
  <c r="O25" s="1"/>
  <c r="J32" i="31"/>
  <c r="K25"/>
  <c r="N24"/>
  <c r="M24" s="1"/>
  <c r="O24" s="1"/>
  <c r="K27" i="30"/>
  <c r="N26"/>
  <c r="M26" s="1"/>
  <c r="O26" s="1"/>
  <c r="J31"/>
  <c r="K27" i="29"/>
  <c r="N26"/>
  <c r="M26" s="1"/>
  <c r="O26" s="1"/>
  <c r="J31"/>
  <c r="J32" i="28"/>
  <c r="K25"/>
  <c r="N24"/>
  <c r="M24" s="1"/>
  <c r="O24" s="1"/>
  <c r="K25" i="27"/>
  <c r="N24"/>
  <c r="M24" s="1"/>
  <c r="O24" s="1"/>
  <c r="J32"/>
  <c r="K27" i="26"/>
  <c r="N26"/>
  <c r="M26" s="1"/>
  <c r="O26" s="1"/>
  <c r="J31"/>
  <c r="J32" i="25"/>
  <c r="K25"/>
  <c r="N24"/>
  <c r="M24" s="1"/>
  <c r="O24" s="1"/>
  <c r="J32" i="24"/>
  <c r="K25"/>
  <c r="N24"/>
  <c r="M24" s="1"/>
  <c r="O24" s="1"/>
  <c r="K27" i="23"/>
  <c r="N26"/>
  <c r="M26" s="1"/>
  <c r="O26" s="1"/>
  <c r="J31"/>
  <c r="K25" i="2"/>
  <c r="N24"/>
  <c r="M24" s="1"/>
  <c r="O24" s="1"/>
  <c r="J29"/>
  <c r="J33" i="86" l="1"/>
  <c r="K26"/>
  <c r="N25"/>
  <c r="M25" s="1"/>
  <c r="O25" s="1"/>
  <c r="J33" i="85"/>
  <c r="K26"/>
  <c r="N25"/>
  <c r="M25" s="1"/>
  <c r="O25" s="1"/>
  <c r="J33" i="84"/>
  <c r="K26"/>
  <c r="N25"/>
  <c r="M25" s="1"/>
  <c r="O25" s="1"/>
  <c r="J33" i="83"/>
  <c r="K26"/>
  <c r="N25"/>
  <c r="M25" s="1"/>
  <c r="O25" s="1"/>
  <c r="J33" i="82"/>
  <c r="K26"/>
  <c r="N25"/>
  <c r="M25" s="1"/>
  <c r="O25" s="1"/>
  <c r="J32" i="81"/>
  <c r="K27"/>
  <c r="N26"/>
  <c r="M26" s="1"/>
  <c r="O26" s="1"/>
  <c r="J33" i="80"/>
  <c r="K26"/>
  <c r="N25"/>
  <c r="M25" s="1"/>
  <c r="O25" s="1"/>
  <c r="J33" i="79"/>
  <c r="K26"/>
  <c r="N25"/>
  <c r="M25" s="1"/>
  <c r="O25" s="1"/>
  <c r="J33" i="78"/>
  <c r="K26"/>
  <c r="N25"/>
  <c r="M25" s="1"/>
  <c r="O25" s="1"/>
  <c r="J33" i="77"/>
  <c r="K26"/>
  <c r="N25"/>
  <c r="M25" s="1"/>
  <c r="O25" s="1"/>
  <c r="J33" i="76"/>
  <c r="K26"/>
  <c r="N25"/>
  <c r="M25" s="1"/>
  <c r="O25" s="1"/>
  <c r="J33" i="75"/>
  <c r="K26"/>
  <c r="N25"/>
  <c r="M25" s="1"/>
  <c r="O25" s="1"/>
  <c r="J33" i="74"/>
  <c r="K26"/>
  <c r="N25"/>
  <c r="M25" s="1"/>
  <c r="O25" s="1"/>
  <c r="J33" i="73"/>
  <c r="K26"/>
  <c r="N25"/>
  <c r="M25" s="1"/>
  <c r="O25" s="1"/>
  <c r="J33" i="72"/>
  <c r="K26"/>
  <c r="N25"/>
  <c r="M25" s="1"/>
  <c r="O25" s="1"/>
  <c r="J33" i="71"/>
  <c r="K26"/>
  <c r="N25"/>
  <c r="M25" s="1"/>
  <c r="O25" s="1"/>
  <c r="J33" i="70"/>
  <c r="K26"/>
  <c r="N25"/>
  <c r="M25" s="1"/>
  <c r="O25" s="1"/>
  <c r="J33" i="69"/>
  <c r="K26"/>
  <c r="N25"/>
  <c r="M25" s="1"/>
  <c r="O25" s="1"/>
  <c r="J32" i="68"/>
  <c r="K28"/>
  <c r="N27"/>
  <c r="M27" s="1"/>
  <c r="O27" s="1"/>
  <c r="J33" i="67"/>
  <c r="K26"/>
  <c r="N25"/>
  <c r="M25" s="1"/>
  <c r="O25" s="1"/>
  <c r="J32" i="66"/>
  <c r="K27"/>
  <c r="N26"/>
  <c r="M26" s="1"/>
  <c r="O26" s="1"/>
  <c r="J32" i="65"/>
  <c r="K27"/>
  <c r="N26"/>
  <c r="M26" s="1"/>
  <c r="O26" s="1"/>
  <c r="J32" i="64"/>
  <c r="K27"/>
  <c r="N26"/>
  <c r="M26" s="1"/>
  <c r="O26" s="1"/>
  <c r="J32" i="63"/>
  <c r="K27"/>
  <c r="N26"/>
  <c r="M26" s="1"/>
  <c r="O26" s="1"/>
  <c r="J32" i="62"/>
  <c r="K28"/>
  <c r="N27"/>
  <c r="M27" s="1"/>
  <c r="O27" s="1"/>
  <c r="J33" i="61"/>
  <c r="K26"/>
  <c r="N25"/>
  <c r="M25" s="1"/>
  <c r="O25" s="1"/>
  <c r="J33" i="60"/>
  <c r="K27"/>
  <c r="N26"/>
  <c r="M26" s="1"/>
  <c r="O26" s="1"/>
  <c r="J32" i="59"/>
  <c r="K28"/>
  <c r="N27"/>
  <c r="M27" s="1"/>
  <c r="O27" s="1"/>
  <c r="J32" i="58"/>
  <c r="K28"/>
  <c r="N27"/>
  <c r="M27" s="1"/>
  <c r="O27" s="1"/>
  <c r="J33" i="57"/>
  <c r="K26"/>
  <c r="N25"/>
  <c r="M25" s="1"/>
  <c r="O25" s="1"/>
  <c r="J33" i="56"/>
  <c r="K26"/>
  <c r="N25"/>
  <c r="M25" s="1"/>
  <c r="O25" s="1"/>
  <c r="J33" i="55"/>
  <c r="K26"/>
  <c r="N25"/>
  <c r="M25" s="1"/>
  <c r="O25" s="1"/>
  <c r="J33" i="54"/>
  <c r="K27"/>
  <c r="N26"/>
  <c r="M26" s="1"/>
  <c r="O26" s="1"/>
  <c r="J33" i="53"/>
  <c r="K27"/>
  <c r="N26"/>
  <c r="M26" s="1"/>
  <c r="O26" s="1"/>
  <c r="J33" i="52"/>
  <c r="K26"/>
  <c r="N25"/>
  <c r="M25" s="1"/>
  <c r="O25" s="1"/>
  <c r="J33" i="51"/>
  <c r="K26"/>
  <c r="N25"/>
  <c r="M25" s="1"/>
  <c r="O25" s="1"/>
  <c r="J32" i="50"/>
  <c r="K28"/>
  <c r="N27"/>
  <c r="M27" s="1"/>
  <c r="O27" s="1"/>
  <c r="J33" i="49"/>
  <c r="K26"/>
  <c r="N25"/>
  <c r="M25" s="1"/>
  <c r="O25" s="1"/>
  <c r="J33" i="48"/>
  <c r="K27"/>
  <c r="N26"/>
  <c r="M26" s="1"/>
  <c r="O26" s="1"/>
  <c r="J32" i="47"/>
  <c r="K28"/>
  <c r="N27"/>
  <c r="M27" s="1"/>
  <c r="O27" s="1"/>
  <c r="J33" i="46"/>
  <c r="K26"/>
  <c r="N25"/>
  <c r="M25" s="1"/>
  <c r="O25" s="1"/>
  <c r="J32" i="45"/>
  <c r="K28"/>
  <c r="N27"/>
  <c r="M27" s="1"/>
  <c r="O27" s="1"/>
  <c r="J32" i="44"/>
  <c r="K27"/>
  <c r="N26"/>
  <c r="M26" s="1"/>
  <c r="O26" s="1"/>
  <c r="J32" i="43"/>
  <c r="K28"/>
  <c r="N27"/>
  <c r="M27" s="1"/>
  <c r="O27" s="1"/>
  <c r="J33" i="42"/>
  <c r="K26"/>
  <c r="N25"/>
  <c r="M25" s="1"/>
  <c r="O25" s="1"/>
  <c r="J33" i="41"/>
  <c r="K26"/>
  <c r="N25"/>
  <c r="M25" s="1"/>
  <c r="O25" s="1"/>
  <c r="J33" i="40"/>
  <c r="K26"/>
  <c r="N25"/>
  <c r="M25" s="1"/>
  <c r="O25" s="1"/>
  <c r="J32" i="39"/>
  <c r="K28"/>
  <c r="N27"/>
  <c r="M27" s="1"/>
  <c r="O27" s="1"/>
  <c r="J32" i="38"/>
  <c r="K28"/>
  <c r="N27"/>
  <c r="M27" s="1"/>
  <c r="O27" s="1"/>
  <c r="J32" i="37"/>
  <c r="K28"/>
  <c r="N27"/>
  <c r="M27" s="1"/>
  <c r="O27" s="1"/>
  <c r="J32" i="36"/>
  <c r="K28"/>
  <c r="N27"/>
  <c r="M27" s="1"/>
  <c r="O27" s="1"/>
  <c r="J33" i="35"/>
  <c r="K26"/>
  <c r="N25"/>
  <c r="M25" s="1"/>
  <c r="O25" s="1"/>
  <c r="J32" i="34"/>
  <c r="K28"/>
  <c r="N27"/>
  <c r="M27" s="1"/>
  <c r="O27" s="1"/>
  <c r="J33" i="33"/>
  <c r="K26"/>
  <c r="N25"/>
  <c r="M25" s="1"/>
  <c r="O25" s="1"/>
  <c r="J32" i="32"/>
  <c r="K27"/>
  <c r="N26"/>
  <c r="M26" s="1"/>
  <c r="O26" s="1"/>
  <c r="J33" i="31"/>
  <c r="K26"/>
  <c r="N25"/>
  <c r="M25" s="1"/>
  <c r="O25" s="1"/>
  <c r="J32" i="30"/>
  <c r="K28"/>
  <c r="N27"/>
  <c r="M27" s="1"/>
  <c r="O27" s="1"/>
  <c r="J32" i="29"/>
  <c r="K28"/>
  <c r="N27"/>
  <c r="M27" s="1"/>
  <c r="O27" s="1"/>
  <c r="J33" i="28"/>
  <c r="K26"/>
  <c r="N25"/>
  <c r="M25" s="1"/>
  <c r="O25" s="1"/>
  <c r="J33" i="27"/>
  <c r="K26"/>
  <c r="N25"/>
  <c r="M25" s="1"/>
  <c r="O25" s="1"/>
  <c r="J32" i="26"/>
  <c r="K28"/>
  <c r="N27"/>
  <c r="M27" s="1"/>
  <c r="O27" s="1"/>
  <c r="J33" i="25"/>
  <c r="K26"/>
  <c r="N25"/>
  <c r="M25" s="1"/>
  <c r="O25" s="1"/>
  <c r="J33" i="24"/>
  <c r="K26"/>
  <c r="N25"/>
  <c r="M25" s="1"/>
  <c r="O25" s="1"/>
  <c r="J32" i="23"/>
  <c r="K28"/>
  <c r="N27"/>
  <c r="M27" s="1"/>
  <c r="O27" s="1"/>
  <c r="J30" i="2"/>
  <c r="K26"/>
  <c r="N25"/>
  <c r="M25" s="1"/>
  <c r="O25" s="1"/>
  <c r="J34" i="86" l="1"/>
  <c r="K27"/>
  <c r="N26"/>
  <c r="M26" s="1"/>
  <c r="O26" s="1"/>
  <c r="J34" i="85"/>
  <c r="K27"/>
  <c r="N26"/>
  <c r="M26" s="1"/>
  <c r="O26" s="1"/>
  <c r="J34" i="84"/>
  <c r="K27"/>
  <c r="N26"/>
  <c r="M26" s="1"/>
  <c r="O26" s="1"/>
  <c r="J34" i="83"/>
  <c r="K27"/>
  <c r="N26"/>
  <c r="M26" s="1"/>
  <c r="O26" s="1"/>
  <c r="J34" i="82"/>
  <c r="K27"/>
  <c r="N26"/>
  <c r="M26" s="1"/>
  <c r="O26" s="1"/>
  <c r="J33" i="81"/>
  <c r="K28"/>
  <c r="N27"/>
  <c r="M27" s="1"/>
  <c r="O27" s="1"/>
  <c r="J34" i="80"/>
  <c r="K27"/>
  <c r="N26"/>
  <c r="M26" s="1"/>
  <c r="O26" s="1"/>
  <c r="J34" i="79"/>
  <c r="K27"/>
  <c r="N26"/>
  <c r="M26" s="1"/>
  <c r="O26" s="1"/>
  <c r="J34" i="78"/>
  <c r="K27"/>
  <c r="N26"/>
  <c r="M26" s="1"/>
  <c r="O26" s="1"/>
  <c r="J34" i="77"/>
  <c r="K27"/>
  <c r="N26"/>
  <c r="M26" s="1"/>
  <c r="O26" s="1"/>
  <c r="K27" i="76"/>
  <c r="N26"/>
  <c r="M26" s="1"/>
  <c r="O26" s="1"/>
  <c r="J34"/>
  <c r="J34" i="75"/>
  <c r="K27"/>
  <c r="N26"/>
  <c r="M26" s="1"/>
  <c r="O26" s="1"/>
  <c r="J34" i="74"/>
  <c r="K27"/>
  <c r="N26"/>
  <c r="M26" s="1"/>
  <c r="O26" s="1"/>
  <c r="J34" i="73"/>
  <c r="K27"/>
  <c r="N26"/>
  <c r="M26" s="1"/>
  <c r="O26" s="1"/>
  <c r="J34" i="72"/>
  <c r="K27"/>
  <c r="N26"/>
  <c r="M26" s="1"/>
  <c r="O26" s="1"/>
  <c r="J34" i="71"/>
  <c r="K27"/>
  <c r="N26"/>
  <c r="M26" s="1"/>
  <c r="O26" s="1"/>
  <c r="J34" i="70"/>
  <c r="K27"/>
  <c r="N26"/>
  <c r="M26" s="1"/>
  <c r="O26" s="1"/>
  <c r="J34" i="69"/>
  <c r="K27"/>
  <c r="N26"/>
  <c r="M26" s="1"/>
  <c r="O26" s="1"/>
  <c r="J33" i="68"/>
  <c r="K29"/>
  <c r="N28"/>
  <c r="M28" s="1"/>
  <c r="O28" s="1"/>
  <c r="J34" i="67"/>
  <c r="K27"/>
  <c r="N26"/>
  <c r="M26" s="1"/>
  <c r="O26" s="1"/>
  <c r="J33" i="66"/>
  <c r="K28"/>
  <c r="N27"/>
  <c r="M27" s="1"/>
  <c r="O27" s="1"/>
  <c r="J33" i="65"/>
  <c r="K28"/>
  <c r="N27"/>
  <c r="M27" s="1"/>
  <c r="O27" s="1"/>
  <c r="J33" i="64"/>
  <c r="K28"/>
  <c r="N27"/>
  <c r="M27" s="1"/>
  <c r="O27" s="1"/>
  <c r="J33" i="63"/>
  <c r="K28"/>
  <c r="N27"/>
  <c r="M27" s="1"/>
  <c r="O27" s="1"/>
  <c r="J33" i="62"/>
  <c r="K29"/>
  <c r="N28"/>
  <c r="M28" s="1"/>
  <c r="O28" s="1"/>
  <c r="J34" i="61"/>
  <c r="K27"/>
  <c r="N26"/>
  <c r="M26" s="1"/>
  <c r="O26" s="1"/>
  <c r="J34" i="60"/>
  <c r="K28"/>
  <c r="N27"/>
  <c r="M27" s="1"/>
  <c r="O27" s="1"/>
  <c r="J33" i="59"/>
  <c r="K29"/>
  <c r="N28"/>
  <c r="M28" s="1"/>
  <c r="O28" s="1"/>
  <c r="K29" i="58"/>
  <c r="N28"/>
  <c r="M28" s="1"/>
  <c r="O28" s="1"/>
  <c r="J33"/>
  <c r="J34" i="57"/>
  <c r="K27"/>
  <c r="N26"/>
  <c r="M26" s="1"/>
  <c r="O26" s="1"/>
  <c r="J34" i="56"/>
  <c r="K27"/>
  <c r="N26"/>
  <c r="M26" s="1"/>
  <c r="O26" s="1"/>
  <c r="J34" i="55"/>
  <c r="K27"/>
  <c r="N26"/>
  <c r="M26" s="1"/>
  <c r="O26" s="1"/>
  <c r="J34" i="54"/>
  <c r="K28"/>
  <c r="N27"/>
  <c r="M27" s="1"/>
  <c r="O27" s="1"/>
  <c r="J34" i="53"/>
  <c r="K28"/>
  <c r="N27"/>
  <c r="M27" s="1"/>
  <c r="O27" s="1"/>
  <c r="J34" i="52"/>
  <c r="K27"/>
  <c r="N26"/>
  <c r="M26" s="1"/>
  <c r="O26" s="1"/>
  <c r="J34" i="51"/>
  <c r="K27"/>
  <c r="N26"/>
  <c r="M26" s="1"/>
  <c r="O26" s="1"/>
  <c r="J33" i="50"/>
  <c r="K29"/>
  <c r="N28"/>
  <c r="M28" s="1"/>
  <c r="O28" s="1"/>
  <c r="J34" i="49"/>
  <c r="K27"/>
  <c r="N26"/>
  <c r="M26" s="1"/>
  <c r="O26" s="1"/>
  <c r="J34" i="48"/>
  <c r="K28"/>
  <c r="N27"/>
  <c r="M27" s="1"/>
  <c r="O27" s="1"/>
  <c r="K29" i="47"/>
  <c r="N28"/>
  <c r="M28" s="1"/>
  <c r="O28" s="1"/>
  <c r="J33"/>
  <c r="J34" i="46"/>
  <c r="K27"/>
  <c r="N26"/>
  <c r="M26" s="1"/>
  <c r="O26" s="1"/>
  <c r="J33" i="45"/>
  <c r="K29"/>
  <c r="N28"/>
  <c r="M28" s="1"/>
  <c r="O28" s="1"/>
  <c r="J33" i="44"/>
  <c r="K28"/>
  <c r="N27"/>
  <c r="M27" s="1"/>
  <c r="O27" s="1"/>
  <c r="K29" i="43"/>
  <c r="N28"/>
  <c r="M28" s="1"/>
  <c r="O28" s="1"/>
  <c r="J33"/>
  <c r="J34" i="42"/>
  <c r="K27"/>
  <c r="N26"/>
  <c r="M26" s="1"/>
  <c r="O26" s="1"/>
  <c r="J34" i="41"/>
  <c r="K27"/>
  <c r="N26"/>
  <c r="M26" s="1"/>
  <c r="O26" s="1"/>
  <c r="J34" i="40"/>
  <c r="K27"/>
  <c r="N26"/>
  <c r="M26" s="1"/>
  <c r="O26" s="1"/>
  <c r="K29" i="39"/>
  <c r="N28"/>
  <c r="M28" s="1"/>
  <c r="O28" s="1"/>
  <c r="J33"/>
  <c r="K29" i="38"/>
  <c r="N28"/>
  <c r="M28" s="1"/>
  <c r="O28" s="1"/>
  <c r="J33"/>
  <c r="K29" i="37"/>
  <c r="N28"/>
  <c r="M28" s="1"/>
  <c r="O28" s="1"/>
  <c r="J33"/>
  <c r="J33" i="36"/>
  <c r="K29"/>
  <c r="N28"/>
  <c r="M28" s="1"/>
  <c r="O28" s="1"/>
  <c r="J34" i="35"/>
  <c r="K27"/>
  <c r="N26"/>
  <c r="M26" s="1"/>
  <c r="O26" s="1"/>
  <c r="K29" i="34"/>
  <c r="N28"/>
  <c r="M28" s="1"/>
  <c r="O28" s="1"/>
  <c r="J33"/>
  <c r="J34" i="33"/>
  <c r="K27"/>
  <c r="N26"/>
  <c r="M26" s="1"/>
  <c r="O26" s="1"/>
  <c r="J33" i="32"/>
  <c r="K28"/>
  <c r="N27"/>
  <c r="M27" s="1"/>
  <c r="O27" s="1"/>
  <c r="J34" i="31"/>
  <c r="K27"/>
  <c r="N26"/>
  <c r="M26" s="1"/>
  <c r="O26" s="1"/>
  <c r="K29" i="30"/>
  <c r="N28"/>
  <c r="M28" s="1"/>
  <c r="O28" s="1"/>
  <c r="J33"/>
  <c r="K29" i="29"/>
  <c r="N28"/>
  <c r="M28" s="1"/>
  <c r="O28" s="1"/>
  <c r="J33"/>
  <c r="J34" i="28"/>
  <c r="K27"/>
  <c r="N26"/>
  <c r="M26" s="1"/>
  <c r="O26" s="1"/>
  <c r="K27" i="27"/>
  <c r="N26"/>
  <c r="M26" s="1"/>
  <c r="O26" s="1"/>
  <c r="J34"/>
  <c r="K29" i="26"/>
  <c r="N28"/>
  <c r="M28" s="1"/>
  <c r="O28" s="1"/>
  <c r="J33"/>
  <c r="J34" i="25"/>
  <c r="K27"/>
  <c r="N26"/>
  <c r="M26" s="1"/>
  <c r="O26" s="1"/>
  <c r="J34" i="24"/>
  <c r="K27"/>
  <c r="N26"/>
  <c r="M26" s="1"/>
  <c r="O26" s="1"/>
  <c r="K29" i="23"/>
  <c r="N28"/>
  <c r="M28" s="1"/>
  <c r="O28" s="1"/>
  <c r="J33"/>
  <c r="K27" i="2"/>
  <c r="N26"/>
  <c r="M26" s="1"/>
  <c r="O26" s="1"/>
  <c r="J31"/>
  <c r="J35" i="86" l="1"/>
  <c r="K28"/>
  <c r="N27"/>
  <c r="M27" s="1"/>
  <c r="O27" s="1"/>
  <c r="J35" i="85"/>
  <c r="K28"/>
  <c r="N27"/>
  <c r="M27" s="1"/>
  <c r="O27" s="1"/>
  <c r="J35" i="84"/>
  <c r="K28"/>
  <c r="N27"/>
  <c r="M27" s="1"/>
  <c r="O27" s="1"/>
  <c r="J35" i="83"/>
  <c r="K28"/>
  <c r="N27"/>
  <c r="M27" s="1"/>
  <c r="O27" s="1"/>
  <c r="J35" i="82"/>
  <c r="K28"/>
  <c r="N27"/>
  <c r="M27" s="1"/>
  <c r="O27" s="1"/>
  <c r="J34" i="81"/>
  <c r="K29"/>
  <c r="N28"/>
  <c r="M28" s="1"/>
  <c r="O28" s="1"/>
  <c r="J35" i="80"/>
  <c r="K28"/>
  <c r="N27"/>
  <c r="M27" s="1"/>
  <c r="O27" s="1"/>
  <c r="J35" i="79"/>
  <c r="K28"/>
  <c r="N27"/>
  <c r="M27" s="1"/>
  <c r="O27" s="1"/>
  <c r="J35" i="78"/>
  <c r="K28"/>
  <c r="N27"/>
  <c r="M27" s="1"/>
  <c r="O27" s="1"/>
  <c r="J35" i="77"/>
  <c r="K28"/>
  <c r="N27"/>
  <c r="M27" s="1"/>
  <c r="O27" s="1"/>
  <c r="J35" i="76"/>
  <c r="K28"/>
  <c r="N27"/>
  <c r="M27" s="1"/>
  <c r="O27" s="1"/>
  <c r="J35" i="75"/>
  <c r="K28"/>
  <c r="N27"/>
  <c r="M27" s="1"/>
  <c r="O27" s="1"/>
  <c r="J35" i="74"/>
  <c r="K28"/>
  <c r="N27"/>
  <c r="M27" s="1"/>
  <c r="O27" s="1"/>
  <c r="J35" i="73"/>
  <c r="K28"/>
  <c r="N27"/>
  <c r="M27" s="1"/>
  <c r="O27" s="1"/>
  <c r="J35" i="72"/>
  <c r="K28"/>
  <c r="N27"/>
  <c r="M27" s="1"/>
  <c r="O27" s="1"/>
  <c r="J35" i="71"/>
  <c r="K28"/>
  <c r="N27"/>
  <c r="M27" s="1"/>
  <c r="O27" s="1"/>
  <c r="J35" i="70"/>
  <c r="K28"/>
  <c r="N27"/>
  <c r="M27" s="1"/>
  <c r="O27" s="1"/>
  <c r="J35" i="69"/>
  <c r="K28"/>
  <c r="N27"/>
  <c r="M27" s="1"/>
  <c r="O27" s="1"/>
  <c r="J34" i="68"/>
  <c r="K30"/>
  <c r="N29"/>
  <c r="M29" s="1"/>
  <c r="O29" s="1"/>
  <c r="J35" i="67"/>
  <c r="K28"/>
  <c r="N27"/>
  <c r="M27" s="1"/>
  <c r="O27" s="1"/>
  <c r="J34" i="66"/>
  <c r="K29"/>
  <c r="N28"/>
  <c r="M28" s="1"/>
  <c r="O28" s="1"/>
  <c r="J34" i="65"/>
  <c r="K29"/>
  <c r="N28"/>
  <c r="M28" s="1"/>
  <c r="O28" s="1"/>
  <c r="J34" i="64"/>
  <c r="K29"/>
  <c r="N28"/>
  <c r="M28" s="1"/>
  <c r="O28" s="1"/>
  <c r="J34" i="63"/>
  <c r="K29"/>
  <c r="N28"/>
  <c r="M28" s="1"/>
  <c r="O28" s="1"/>
  <c r="J34" i="62"/>
  <c r="K30"/>
  <c r="N29"/>
  <c r="M29" s="1"/>
  <c r="O29" s="1"/>
  <c r="J35" i="61"/>
  <c r="K28"/>
  <c r="N27"/>
  <c r="M27" s="1"/>
  <c r="O27" s="1"/>
  <c r="J35" i="60"/>
  <c r="K29"/>
  <c r="N28"/>
  <c r="M28" s="1"/>
  <c r="O28" s="1"/>
  <c r="J34" i="59"/>
  <c r="K30"/>
  <c r="N29"/>
  <c r="M29" s="1"/>
  <c r="O29" s="1"/>
  <c r="J34" i="58"/>
  <c r="K30"/>
  <c r="N29"/>
  <c r="M29" s="1"/>
  <c r="O29" s="1"/>
  <c r="J35" i="57"/>
  <c r="K28"/>
  <c r="N27"/>
  <c r="M27" s="1"/>
  <c r="O27" s="1"/>
  <c r="J35" i="56"/>
  <c r="K28"/>
  <c r="N27"/>
  <c r="M27" s="1"/>
  <c r="O27" s="1"/>
  <c r="J35" i="55"/>
  <c r="K28"/>
  <c r="N27"/>
  <c r="M27" s="1"/>
  <c r="O27" s="1"/>
  <c r="J35" i="54"/>
  <c r="K29"/>
  <c r="N28"/>
  <c r="M28" s="1"/>
  <c r="O28" s="1"/>
  <c r="J35" i="53"/>
  <c r="K29"/>
  <c r="N28"/>
  <c r="M28" s="1"/>
  <c r="O28" s="1"/>
  <c r="J35" i="52"/>
  <c r="K28"/>
  <c r="N27"/>
  <c r="M27" s="1"/>
  <c r="O27" s="1"/>
  <c r="J35" i="51"/>
  <c r="K28"/>
  <c r="N27"/>
  <c r="M27" s="1"/>
  <c r="O27" s="1"/>
  <c r="J34" i="50"/>
  <c r="K30"/>
  <c r="N29"/>
  <c r="M29" s="1"/>
  <c r="O29" s="1"/>
  <c r="J35" i="49"/>
  <c r="K28"/>
  <c r="N27"/>
  <c r="M27" s="1"/>
  <c r="O27" s="1"/>
  <c r="J35" i="48"/>
  <c r="K29"/>
  <c r="N28"/>
  <c r="M28" s="1"/>
  <c r="O28" s="1"/>
  <c r="J34" i="47"/>
  <c r="K30"/>
  <c r="N29"/>
  <c r="M29" s="1"/>
  <c r="O29" s="1"/>
  <c r="J35" i="46"/>
  <c r="K28"/>
  <c r="N27"/>
  <c r="M27" s="1"/>
  <c r="O27" s="1"/>
  <c r="J34" i="45"/>
  <c r="K30"/>
  <c r="N29"/>
  <c r="M29" s="1"/>
  <c r="O29" s="1"/>
  <c r="J34" i="44"/>
  <c r="K29"/>
  <c r="N28"/>
  <c r="M28" s="1"/>
  <c r="O28" s="1"/>
  <c r="J34" i="43"/>
  <c r="K30"/>
  <c r="N29"/>
  <c r="M29" s="1"/>
  <c r="O29" s="1"/>
  <c r="J35" i="42"/>
  <c r="K28"/>
  <c r="N27"/>
  <c r="M27" s="1"/>
  <c r="O27" s="1"/>
  <c r="J35" i="41"/>
  <c r="K28"/>
  <c r="N27"/>
  <c r="M27" s="1"/>
  <c r="O27" s="1"/>
  <c r="J35" i="40"/>
  <c r="K28"/>
  <c r="N27"/>
  <c r="M27" s="1"/>
  <c r="O27" s="1"/>
  <c r="J34" i="39"/>
  <c r="K30"/>
  <c r="N29"/>
  <c r="M29" s="1"/>
  <c r="O29" s="1"/>
  <c r="J34" i="38"/>
  <c r="K30"/>
  <c r="N29"/>
  <c r="M29" s="1"/>
  <c r="O29" s="1"/>
  <c r="J34" i="37"/>
  <c r="K30"/>
  <c r="N29"/>
  <c r="M29" s="1"/>
  <c r="O29" s="1"/>
  <c r="J34" i="36"/>
  <c r="K30"/>
  <c r="N29"/>
  <c r="M29" s="1"/>
  <c r="O29" s="1"/>
  <c r="J35" i="35"/>
  <c r="K28"/>
  <c r="N27"/>
  <c r="M27" s="1"/>
  <c r="O27" s="1"/>
  <c r="J34" i="34"/>
  <c r="K30"/>
  <c r="N29"/>
  <c r="M29" s="1"/>
  <c r="O29" s="1"/>
  <c r="J35" i="33"/>
  <c r="K28"/>
  <c r="N27"/>
  <c r="M27" s="1"/>
  <c r="O27" s="1"/>
  <c r="J34" i="32"/>
  <c r="K29"/>
  <c r="N28"/>
  <c r="M28" s="1"/>
  <c r="O28" s="1"/>
  <c r="J35" i="31"/>
  <c r="K28"/>
  <c r="N27"/>
  <c r="M27" s="1"/>
  <c r="O27" s="1"/>
  <c r="J34" i="30"/>
  <c r="K30"/>
  <c r="N29"/>
  <c r="M29" s="1"/>
  <c r="O29" s="1"/>
  <c r="J34" i="29"/>
  <c r="K30"/>
  <c r="N29"/>
  <c r="M29" s="1"/>
  <c r="O29" s="1"/>
  <c r="J35" i="28"/>
  <c r="K28"/>
  <c r="N27"/>
  <c r="M27" s="1"/>
  <c r="O27" s="1"/>
  <c r="J35" i="27"/>
  <c r="K28"/>
  <c r="N27"/>
  <c r="M27" s="1"/>
  <c r="O27" s="1"/>
  <c r="J34" i="26"/>
  <c r="K30"/>
  <c r="N29"/>
  <c r="M29" s="1"/>
  <c r="O29" s="1"/>
  <c r="J35" i="25"/>
  <c r="K28"/>
  <c r="N27"/>
  <c r="M27" s="1"/>
  <c r="O27" s="1"/>
  <c r="J35" i="24"/>
  <c r="K28"/>
  <c r="N27"/>
  <c r="M27" s="1"/>
  <c r="O27" s="1"/>
  <c r="J34" i="23"/>
  <c r="K30"/>
  <c r="N29"/>
  <c r="M29" s="1"/>
  <c r="O29" s="1"/>
  <c r="J32" i="2"/>
  <c r="K28"/>
  <c r="N27"/>
  <c r="M27" s="1"/>
  <c r="O27" s="1"/>
  <c r="J36" i="86" l="1"/>
  <c r="K29"/>
  <c r="N28"/>
  <c r="M28" s="1"/>
  <c r="O28" s="1"/>
  <c r="J36" i="85"/>
  <c r="K29"/>
  <c r="N28"/>
  <c r="M28" s="1"/>
  <c r="O28" s="1"/>
  <c r="J36" i="84"/>
  <c r="K29"/>
  <c r="N28"/>
  <c r="M28" s="1"/>
  <c r="O28" s="1"/>
  <c r="J36" i="83"/>
  <c r="K29"/>
  <c r="N28"/>
  <c r="M28" s="1"/>
  <c r="O28" s="1"/>
  <c r="J36" i="82"/>
  <c r="K29"/>
  <c r="N28"/>
  <c r="M28" s="1"/>
  <c r="O28" s="1"/>
  <c r="J35" i="81"/>
  <c r="K30"/>
  <c r="N29"/>
  <c r="M29" s="1"/>
  <c r="O29" s="1"/>
  <c r="J36" i="80"/>
  <c r="K29"/>
  <c r="N28"/>
  <c r="M28" s="1"/>
  <c r="O28" s="1"/>
  <c r="J36" i="79"/>
  <c r="K29"/>
  <c r="N28"/>
  <c r="M28" s="1"/>
  <c r="O28" s="1"/>
  <c r="J36" i="78"/>
  <c r="K29"/>
  <c r="N28"/>
  <c r="M28" s="1"/>
  <c r="O28" s="1"/>
  <c r="J36" i="77"/>
  <c r="K29"/>
  <c r="N28"/>
  <c r="M28" s="1"/>
  <c r="O28" s="1"/>
  <c r="K29" i="76"/>
  <c r="N28"/>
  <c r="M28" s="1"/>
  <c r="O28" s="1"/>
  <c r="J36"/>
  <c r="J36" i="75"/>
  <c r="K29"/>
  <c r="N28"/>
  <c r="M28" s="1"/>
  <c r="O28" s="1"/>
  <c r="J36" i="74"/>
  <c r="K29"/>
  <c r="N28"/>
  <c r="M28" s="1"/>
  <c r="O28" s="1"/>
  <c r="J36" i="73"/>
  <c r="K29"/>
  <c r="N28"/>
  <c r="M28" s="1"/>
  <c r="O28" s="1"/>
  <c r="J36" i="72"/>
  <c r="K29"/>
  <c r="N28"/>
  <c r="M28" s="1"/>
  <c r="O28" s="1"/>
  <c r="J36" i="71"/>
  <c r="K29"/>
  <c r="N28"/>
  <c r="M28" s="1"/>
  <c r="O28" s="1"/>
  <c r="J36" i="70"/>
  <c r="K29"/>
  <c r="N28"/>
  <c r="M28" s="1"/>
  <c r="O28" s="1"/>
  <c r="J36" i="69"/>
  <c r="K29"/>
  <c r="N28"/>
  <c r="M28" s="1"/>
  <c r="O28" s="1"/>
  <c r="J35" i="68"/>
  <c r="K31"/>
  <c r="N30"/>
  <c r="M30" s="1"/>
  <c r="O30" s="1"/>
  <c r="J36" i="67"/>
  <c r="K29"/>
  <c r="N28"/>
  <c r="M28" s="1"/>
  <c r="O28" s="1"/>
  <c r="J35" i="66"/>
  <c r="K30"/>
  <c r="N29"/>
  <c r="M29" s="1"/>
  <c r="O29" s="1"/>
  <c r="J35" i="65"/>
  <c r="K30"/>
  <c r="N29"/>
  <c r="M29" s="1"/>
  <c r="O29" s="1"/>
  <c r="J35" i="64"/>
  <c r="K30"/>
  <c r="N29"/>
  <c r="M29" s="1"/>
  <c r="O29" s="1"/>
  <c r="J35" i="63"/>
  <c r="K30"/>
  <c r="N29"/>
  <c r="M29" s="1"/>
  <c r="O29" s="1"/>
  <c r="J35" i="62"/>
  <c r="K31"/>
  <c r="N30"/>
  <c r="M30" s="1"/>
  <c r="O30" s="1"/>
  <c r="J36" i="61"/>
  <c r="K29"/>
  <c r="N28"/>
  <c r="M28" s="1"/>
  <c r="O28" s="1"/>
  <c r="J36" i="60"/>
  <c r="K30"/>
  <c r="N29"/>
  <c r="M29" s="1"/>
  <c r="O29" s="1"/>
  <c r="J35" i="59"/>
  <c r="K31"/>
  <c r="N30"/>
  <c r="M30" s="1"/>
  <c r="O30" s="1"/>
  <c r="K31" i="58"/>
  <c r="N30"/>
  <c r="M30" s="1"/>
  <c r="O30" s="1"/>
  <c r="J35"/>
  <c r="J36" i="57"/>
  <c r="K29"/>
  <c r="N28"/>
  <c r="M28" s="1"/>
  <c r="O28" s="1"/>
  <c r="J36" i="56"/>
  <c r="K29"/>
  <c r="N28"/>
  <c r="M28" s="1"/>
  <c r="O28" s="1"/>
  <c r="J36" i="55"/>
  <c r="K29"/>
  <c r="N28"/>
  <c r="M28" s="1"/>
  <c r="O28" s="1"/>
  <c r="J36" i="54"/>
  <c r="K30"/>
  <c r="N29"/>
  <c r="M29" s="1"/>
  <c r="O29" s="1"/>
  <c r="J36" i="53"/>
  <c r="K30"/>
  <c r="N29"/>
  <c r="M29" s="1"/>
  <c r="O29" s="1"/>
  <c r="J36" i="52"/>
  <c r="K29"/>
  <c r="N28"/>
  <c r="M28" s="1"/>
  <c r="O28" s="1"/>
  <c r="J36" i="51"/>
  <c r="K29"/>
  <c r="N28"/>
  <c r="M28" s="1"/>
  <c r="O28" s="1"/>
  <c r="J35" i="50"/>
  <c r="K31"/>
  <c r="N30"/>
  <c r="M30" s="1"/>
  <c r="O30" s="1"/>
  <c r="J36" i="49"/>
  <c r="K29"/>
  <c r="N28"/>
  <c r="M28" s="1"/>
  <c r="O28" s="1"/>
  <c r="J36" i="48"/>
  <c r="K30"/>
  <c r="N29"/>
  <c r="M29" s="1"/>
  <c r="O29" s="1"/>
  <c r="K31" i="47"/>
  <c r="N30"/>
  <c r="M30" s="1"/>
  <c r="O30" s="1"/>
  <c r="J35"/>
  <c r="J36" i="46"/>
  <c r="K29"/>
  <c r="N28"/>
  <c r="M28" s="1"/>
  <c r="O28" s="1"/>
  <c r="J35" i="45"/>
  <c r="K31"/>
  <c r="N30"/>
  <c r="M30" s="1"/>
  <c r="O30" s="1"/>
  <c r="J35" i="44"/>
  <c r="K30"/>
  <c r="N29"/>
  <c r="M29" s="1"/>
  <c r="O29" s="1"/>
  <c r="K31" i="43"/>
  <c r="N30"/>
  <c r="M30" s="1"/>
  <c r="O30" s="1"/>
  <c r="J35"/>
  <c r="J36" i="42"/>
  <c r="K29"/>
  <c r="N28"/>
  <c r="M28" s="1"/>
  <c r="O28" s="1"/>
  <c r="J36" i="41"/>
  <c r="K29"/>
  <c r="N28"/>
  <c r="M28" s="1"/>
  <c r="O28" s="1"/>
  <c r="J36" i="40"/>
  <c r="K29"/>
  <c r="N28"/>
  <c r="M28" s="1"/>
  <c r="O28" s="1"/>
  <c r="K31" i="39"/>
  <c r="N30"/>
  <c r="M30" s="1"/>
  <c r="O30" s="1"/>
  <c r="J35"/>
  <c r="K31" i="38"/>
  <c r="N30"/>
  <c r="M30" s="1"/>
  <c r="O30" s="1"/>
  <c r="J35"/>
  <c r="K31" i="37"/>
  <c r="N30"/>
  <c r="M30" s="1"/>
  <c r="O30" s="1"/>
  <c r="J35"/>
  <c r="J35" i="36"/>
  <c r="K31"/>
  <c r="N30"/>
  <c r="M30" s="1"/>
  <c r="O30" s="1"/>
  <c r="J36" i="35"/>
  <c r="K29"/>
  <c r="N28"/>
  <c r="M28" s="1"/>
  <c r="O28" s="1"/>
  <c r="K31" i="34"/>
  <c r="N30"/>
  <c r="M30" s="1"/>
  <c r="O30" s="1"/>
  <c r="J35"/>
  <c r="J36" i="33"/>
  <c r="K29"/>
  <c r="N28"/>
  <c r="M28" s="1"/>
  <c r="O28" s="1"/>
  <c r="J35" i="32"/>
  <c r="K30"/>
  <c r="N29"/>
  <c r="M29" s="1"/>
  <c r="O29" s="1"/>
  <c r="J36" i="31"/>
  <c r="K29"/>
  <c r="N28"/>
  <c r="M28" s="1"/>
  <c r="O28" s="1"/>
  <c r="K31" i="30"/>
  <c r="N30"/>
  <c r="M30" s="1"/>
  <c r="O30" s="1"/>
  <c r="J35"/>
  <c r="K31" i="29"/>
  <c r="N30"/>
  <c r="M30" s="1"/>
  <c r="O30" s="1"/>
  <c r="J35"/>
  <c r="J36" i="28"/>
  <c r="K29"/>
  <c r="N28"/>
  <c r="M28" s="1"/>
  <c r="O28" s="1"/>
  <c r="K29" i="27"/>
  <c r="N28"/>
  <c r="M28" s="1"/>
  <c r="O28" s="1"/>
  <c r="J36"/>
  <c r="K31" i="26"/>
  <c r="N30"/>
  <c r="M30" s="1"/>
  <c r="O30" s="1"/>
  <c r="J35"/>
  <c r="J36" i="25"/>
  <c r="K29"/>
  <c r="N28"/>
  <c r="M28" s="1"/>
  <c r="O28" s="1"/>
  <c r="J36" i="24"/>
  <c r="K29"/>
  <c r="N28"/>
  <c r="M28" s="1"/>
  <c r="O28" s="1"/>
  <c r="K31" i="23"/>
  <c r="N30"/>
  <c r="M30" s="1"/>
  <c r="O30" s="1"/>
  <c r="J35"/>
  <c r="K29" i="2"/>
  <c r="N28"/>
  <c r="M28" s="1"/>
  <c r="O28" s="1"/>
  <c r="J33"/>
  <c r="J37" i="86" l="1"/>
  <c r="K30"/>
  <c r="N29"/>
  <c r="M29" s="1"/>
  <c r="O29" s="1"/>
  <c r="J37" i="85"/>
  <c r="K30"/>
  <c r="N29"/>
  <c r="M29" s="1"/>
  <c r="O29" s="1"/>
  <c r="J37" i="84"/>
  <c r="K30"/>
  <c r="N29"/>
  <c r="M29" s="1"/>
  <c r="O29" s="1"/>
  <c r="J37" i="83"/>
  <c r="K30"/>
  <c r="N29"/>
  <c r="M29" s="1"/>
  <c r="O29" s="1"/>
  <c r="J37" i="82"/>
  <c r="K30"/>
  <c r="N29"/>
  <c r="M29" s="1"/>
  <c r="O29" s="1"/>
  <c r="J36" i="81"/>
  <c r="K31"/>
  <c r="N30"/>
  <c r="M30" s="1"/>
  <c r="O30" s="1"/>
  <c r="J37" i="80"/>
  <c r="K30"/>
  <c r="N29"/>
  <c r="M29" s="1"/>
  <c r="O29" s="1"/>
  <c r="J37" i="79"/>
  <c r="K30"/>
  <c r="N29"/>
  <c r="M29" s="1"/>
  <c r="O29" s="1"/>
  <c r="J37" i="78"/>
  <c r="K30"/>
  <c r="N29"/>
  <c r="M29" s="1"/>
  <c r="O29" s="1"/>
  <c r="J37" i="77"/>
  <c r="K30"/>
  <c r="N29"/>
  <c r="M29" s="1"/>
  <c r="O29" s="1"/>
  <c r="J37" i="76"/>
  <c r="K30"/>
  <c r="N29"/>
  <c r="M29" s="1"/>
  <c r="O29" s="1"/>
  <c r="J37" i="75"/>
  <c r="K30"/>
  <c r="N29"/>
  <c r="M29" s="1"/>
  <c r="O29" s="1"/>
  <c r="J37" i="74"/>
  <c r="K30"/>
  <c r="N29"/>
  <c r="M29" s="1"/>
  <c r="O29" s="1"/>
  <c r="J37" i="73"/>
  <c r="K30"/>
  <c r="N29"/>
  <c r="M29" s="1"/>
  <c r="O29" s="1"/>
  <c r="J37" i="72"/>
  <c r="K30"/>
  <c r="N29"/>
  <c r="M29" s="1"/>
  <c r="O29" s="1"/>
  <c r="J37" i="71"/>
  <c r="K30"/>
  <c r="N29"/>
  <c r="M29" s="1"/>
  <c r="O29" s="1"/>
  <c r="J37" i="70"/>
  <c r="K30"/>
  <c r="N29"/>
  <c r="M29" s="1"/>
  <c r="O29" s="1"/>
  <c r="J37" i="69"/>
  <c r="K30"/>
  <c r="N29"/>
  <c r="M29" s="1"/>
  <c r="O29" s="1"/>
  <c r="J36" i="68"/>
  <c r="K32"/>
  <c r="N31"/>
  <c r="M31" s="1"/>
  <c r="O31" s="1"/>
  <c r="J37" i="67"/>
  <c r="K30"/>
  <c r="N29"/>
  <c r="M29" s="1"/>
  <c r="O29" s="1"/>
  <c r="J36" i="66"/>
  <c r="K31"/>
  <c r="N30"/>
  <c r="M30" s="1"/>
  <c r="O30" s="1"/>
  <c r="J36" i="65"/>
  <c r="K31"/>
  <c r="N30"/>
  <c r="M30" s="1"/>
  <c r="O30" s="1"/>
  <c r="J36" i="64"/>
  <c r="K31"/>
  <c r="N30"/>
  <c r="M30" s="1"/>
  <c r="O30" s="1"/>
  <c r="J36" i="63"/>
  <c r="K31"/>
  <c r="N30"/>
  <c r="M30" s="1"/>
  <c r="O30" s="1"/>
  <c r="J36" i="62"/>
  <c r="K32"/>
  <c r="N31"/>
  <c r="M31" s="1"/>
  <c r="O31" s="1"/>
  <c r="J37" i="61"/>
  <c r="K30"/>
  <c r="N29"/>
  <c r="M29" s="1"/>
  <c r="O29" s="1"/>
  <c r="J37" i="60"/>
  <c r="K31"/>
  <c r="N30"/>
  <c r="M30" s="1"/>
  <c r="O30" s="1"/>
  <c r="J36" i="59"/>
  <c r="K32"/>
  <c r="N31"/>
  <c r="M31" s="1"/>
  <c r="O31" s="1"/>
  <c r="J36" i="58"/>
  <c r="K32"/>
  <c r="N31"/>
  <c r="M31" s="1"/>
  <c r="O31" s="1"/>
  <c r="J37" i="57"/>
  <c r="K30"/>
  <c r="N29"/>
  <c r="M29" s="1"/>
  <c r="O29" s="1"/>
  <c r="J37" i="56"/>
  <c r="K30"/>
  <c r="N29"/>
  <c r="M29" s="1"/>
  <c r="O29" s="1"/>
  <c r="J37" i="55"/>
  <c r="K30"/>
  <c r="N29"/>
  <c r="M29" s="1"/>
  <c r="O29" s="1"/>
  <c r="J37" i="54"/>
  <c r="K31"/>
  <c r="N30"/>
  <c r="M30" s="1"/>
  <c r="O30" s="1"/>
  <c r="J37" i="53"/>
  <c r="K31"/>
  <c r="N30"/>
  <c r="M30" s="1"/>
  <c r="O30" s="1"/>
  <c r="J37" i="52"/>
  <c r="K30"/>
  <c r="N29"/>
  <c r="M29" s="1"/>
  <c r="O29" s="1"/>
  <c r="J37" i="51"/>
  <c r="K30"/>
  <c r="N29"/>
  <c r="M29" s="1"/>
  <c r="O29" s="1"/>
  <c r="J36" i="50"/>
  <c r="K32"/>
  <c r="N31"/>
  <c r="M31" s="1"/>
  <c r="O31" s="1"/>
  <c r="J37" i="49"/>
  <c r="K30"/>
  <c r="N29"/>
  <c r="M29" s="1"/>
  <c r="O29" s="1"/>
  <c r="J37" i="48"/>
  <c r="K31"/>
  <c r="N30"/>
  <c r="M30" s="1"/>
  <c r="O30" s="1"/>
  <c r="J36" i="47"/>
  <c r="K32"/>
  <c r="N31"/>
  <c r="M31" s="1"/>
  <c r="O31" s="1"/>
  <c r="J37" i="46"/>
  <c r="K30"/>
  <c r="N29"/>
  <c r="M29" s="1"/>
  <c r="O29" s="1"/>
  <c r="J36" i="45"/>
  <c r="K32"/>
  <c r="N31"/>
  <c r="M31" s="1"/>
  <c r="O31" s="1"/>
  <c r="J36" i="44"/>
  <c r="K31"/>
  <c r="N30"/>
  <c r="M30" s="1"/>
  <c r="O30" s="1"/>
  <c r="J36" i="43"/>
  <c r="K32"/>
  <c r="N31"/>
  <c r="M31" s="1"/>
  <c r="O31" s="1"/>
  <c r="J37" i="42"/>
  <c r="K30"/>
  <c r="N29"/>
  <c r="M29" s="1"/>
  <c r="O29" s="1"/>
  <c r="J37" i="41"/>
  <c r="K30"/>
  <c r="N29"/>
  <c r="M29" s="1"/>
  <c r="O29" s="1"/>
  <c r="J37" i="40"/>
  <c r="K30"/>
  <c r="N29"/>
  <c r="M29" s="1"/>
  <c r="O29" s="1"/>
  <c r="J36" i="39"/>
  <c r="K32"/>
  <c r="N31"/>
  <c r="M31" s="1"/>
  <c r="O31" s="1"/>
  <c r="J36" i="38"/>
  <c r="K32"/>
  <c r="N31"/>
  <c r="M31" s="1"/>
  <c r="O31" s="1"/>
  <c r="J36" i="37"/>
  <c r="K32"/>
  <c r="N31"/>
  <c r="M31" s="1"/>
  <c r="O31" s="1"/>
  <c r="J36" i="36"/>
  <c r="K32"/>
  <c r="N31"/>
  <c r="M31" s="1"/>
  <c r="O31" s="1"/>
  <c r="J37" i="35"/>
  <c r="K30"/>
  <c r="N29"/>
  <c r="M29" s="1"/>
  <c r="O29" s="1"/>
  <c r="J36" i="34"/>
  <c r="K32"/>
  <c r="N31"/>
  <c r="M31" s="1"/>
  <c r="O31" s="1"/>
  <c r="J37" i="33"/>
  <c r="K30"/>
  <c r="N29"/>
  <c r="M29" s="1"/>
  <c r="O29" s="1"/>
  <c r="J36" i="32"/>
  <c r="K31"/>
  <c r="N30"/>
  <c r="M30" s="1"/>
  <c r="O30" s="1"/>
  <c r="J37" i="31"/>
  <c r="K30"/>
  <c r="N29"/>
  <c r="M29" s="1"/>
  <c r="O29" s="1"/>
  <c r="J36" i="30"/>
  <c r="K32"/>
  <c r="N31"/>
  <c r="M31" s="1"/>
  <c r="O31" s="1"/>
  <c r="J36" i="29"/>
  <c r="K32"/>
  <c r="N31"/>
  <c r="M31" s="1"/>
  <c r="O31" s="1"/>
  <c r="J37" i="28"/>
  <c r="K30"/>
  <c r="N29"/>
  <c r="M29" s="1"/>
  <c r="O29" s="1"/>
  <c r="J37" i="27"/>
  <c r="K30"/>
  <c r="N29"/>
  <c r="M29" s="1"/>
  <c r="O29" s="1"/>
  <c r="J36" i="26"/>
  <c r="K32"/>
  <c r="N31"/>
  <c r="M31" s="1"/>
  <c r="O31" s="1"/>
  <c r="J37" i="25"/>
  <c r="K30"/>
  <c r="N29"/>
  <c r="M29" s="1"/>
  <c r="O29" s="1"/>
  <c r="J37" i="24"/>
  <c r="K30"/>
  <c r="N29"/>
  <c r="M29" s="1"/>
  <c r="O29" s="1"/>
  <c r="J36" i="23"/>
  <c r="K32"/>
  <c r="N31"/>
  <c r="M31" s="1"/>
  <c r="O31" s="1"/>
  <c r="J34" i="2"/>
  <c r="K30"/>
  <c r="N29"/>
  <c r="M29" s="1"/>
  <c r="O29" s="1"/>
  <c r="J38" i="86" l="1"/>
  <c r="K31"/>
  <c r="N30"/>
  <c r="M30" s="1"/>
  <c r="O30" s="1"/>
  <c r="J38" i="85"/>
  <c r="K31"/>
  <c r="N30"/>
  <c r="M30" s="1"/>
  <c r="O30" s="1"/>
  <c r="J38" i="84"/>
  <c r="K31"/>
  <c r="N30"/>
  <c r="M30" s="1"/>
  <c r="O30" s="1"/>
  <c r="J38" i="83"/>
  <c r="K31"/>
  <c r="N30"/>
  <c r="M30" s="1"/>
  <c r="O30" s="1"/>
  <c r="J38" i="82"/>
  <c r="K31"/>
  <c r="N30"/>
  <c r="M30" s="1"/>
  <c r="O30" s="1"/>
  <c r="J37" i="81"/>
  <c r="K32"/>
  <c r="N31"/>
  <c r="M31" s="1"/>
  <c r="O31" s="1"/>
  <c r="J38" i="80"/>
  <c r="K31"/>
  <c r="N30"/>
  <c r="M30" s="1"/>
  <c r="O30" s="1"/>
  <c r="J38" i="79"/>
  <c r="K31"/>
  <c r="N30"/>
  <c r="M30" s="1"/>
  <c r="O30" s="1"/>
  <c r="J38" i="78"/>
  <c r="K31"/>
  <c r="N30"/>
  <c r="M30" s="1"/>
  <c r="O30" s="1"/>
  <c r="J38" i="77"/>
  <c r="K31"/>
  <c r="N30"/>
  <c r="M30" s="1"/>
  <c r="O30" s="1"/>
  <c r="K31" i="76"/>
  <c r="N30"/>
  <c r="M30" s="1"/>
  <c r="O30" s="1"/>
  <c r="J38"/>
  <c r="J38" i="75"/>
  <c r="K31"/>
  <c r="N30"/>
  <c r="M30" s="1"/>
  <c r="O30" s="1"/>
  <c r="J38" i="74"/>
  <c r="K31"/>
  <c r="N30"/>
  <c r="M30" s="1"/>
  <c r="O30" s="1"/>
  <c r="J38" i="73"/>
  <c r="K31"/>
  <c r="N30"/>
  <c r="M30" s="1"/>
  <c r="O30" s="1"/>
  <c r="J38" i="72"/>
  <c r="K31"/>
  <c r="N30"/>
  <c r="M30" s="1"/>
  <c r="O30" s="1"/>
  <c r="J38" i="71"/>
  <c r="K31"/>
  <c r="N30"/>
  <c r="M30" s="1"/>
  <c r="O30" s="1"/>
  <c r="J38" i="70"/>
  <c r="K31"/>
  <c r="N30"/>
  <c r="M30" s="1"/>
  <c r="O30" s="1"/>
  <c r="J38" i="69"/>
  <c r="K31"/>
  <c r="N30"/>
  <c r="M30" s="1"/>
  <c r="O30" s="1"/>
  <c r="J37" i="68"/>
  <c r="K33"/>
  <c r="N32"/>
  <c r="M32" s="1"/>
  <c r="O32" s="1"/>
  <c r="J38" i="67"/>
  <c r="K31"/>
  <c r="N30"/>
  <c r="M30" s="1"/>
  <c r="O30" s="1"/>
  <c r="J37" i="66"/>
  <c r="K32"/>
  <c r="N31"/>
  <c r="M31" s="1"/>
  <c r="O31" s="1"/>
  <c r="J37" i="65"/>
  <c r="K32"/>
  <c r="N31"/>
  <c r="M31" s="1"/>
  <c r="O31" s="1"/>
  <c r="J37" i="64"/>
  <c r="K32"/>
  <c r="N31"/>
  <c r="M31" s="1"/>
  <c r="O31" s="1"/>
  <c r="J37" i="63"/>
  <c r="K32"/>
  <c r="N31"/>
  <c r="M31" s="1"/>
  <c r="O31" s="1"/>
  <c r="J37" i="62"/>
  <c r="K33"/>
  <c r="N32"/>
  <c r="M32" s="1"/>
  <c r="O32" s="1"/>
  <c r="J38" i="61"/>
  <c r="K31"/>
  <c r="N30"/>
  <c r="M30" s="1"/>
  <c r="O30" s="1"/>
  <c r="J38" i="60"/>
  <c r="K32"/>
  <c r="N31"/>
  <c r="M31" s="1"/>
  <c r="O31" s="1"/>
  <c r="J37" i="59"/>
  <c r="K33"/>
  <c r="N32"/>
  <c r="M32" s="1"/>
  <c r="O32" s="1"/>
  <c r="K33" i="58"/>
  <c r="N32"/>
  <c r="M32" s="1"/>
  <c r="O32" s="1"/>
  <c r="J37"/>
  <c r="J38" i="57"/>
  <c r="K31"/>
  <c r="N30"/>
  <c r="M30" s="1"/>
  <c r="O30" s="1"/>
  <c r="J38" i="56"/>
  <c r="K31"/>
  <c r="N30"/>
  <c r="M30" s="1"/>
  <c r="O30" s="1"/>
  <c r="J38" i="55"/>
  <c r="K31"/>
  <c r="N30"/>
  <c r="M30" s="1"/>
  <c r="O30" s="1"/>
  <c r="J38" i="54"/>
  <c r="K32"/>
  <c r="N31"/>
  <c r="M31" s="1"/>
  <c r="O31" s="1"/>
  <c r="J38" i="53"/>
  <c r="K32"/>
  <c r="N31"/>
  <c r="M31" s="1"/>
  <c r="O31" s="1"/>
  <c r="J38" i="52"/>
  <c r="K31"/>
  <c r="N30"/>
  <c r="M30" s="1"/>
  <c r="O30" s="1"/>
  <c r="J38" i="51"/>
  <c r="K31"/>
  <c r="N30"/>
  <c r="M30" s="1"/>
  <c r="O30" s="1"/>
  <c r="J37" i="50"/>
  <c r="K33"/>
  <c r="N32"/>
  <c r="M32" s="1"/>
  <c r="O32" s="1"/>
  <c r="J38" i="49"/>
  <c r="K31"/>
  <c r="N30"/>
  <c r="M30" s="1"/>
  <c r="O30" s="1"/>
  <c r="J38" i="48"/>
  <c r="K32"/>
  <c r="N31"/>
  <c r="M31" s="1"/>
  <c r="O31" s="1"/>
  <c r="K33" i="47"/>
  <c r="N32"/>
  <c r="M32" s="1"/>
  <c r="O32" s="1"/>
  <c r="J37"/>
  <c r="J38" i="46"/>
  <c r="K31"/>
  <c r="N30"/>
  <c r="M30" s="1"/>
  <c r="O30" s="1"/>
  <c r="J37" i="45"/>
  <c r="K33"/>
  <c r="N32"/>
  <c r="M32" s="1"/>
  <c r="O32" s="1"/>
  <c r="J37" i="44"/>
  <c r="K32"/>
  <c r="N31"/>
  <c r="M31" s="1"/>
  <c r="O31" s="1"/>
  <c r="K33" i="43"/>
  <c r="N32"/>
  <c r="M32" s="1"/>
  <c r="O32" s="1"/>
  <c r="J37"/>
  <c r="J38" i="42"/>
  <c r="K31"/>
  <c r="N30"/>
  <c r="M30" s="1"/>
  <c r="O30" s="1"/>
  <c r="J38" i="41"/>
  <c r="K31"/>
  <c r="N30"/>
  <c r="M30" s="1"/>
  <c r="O30" s="1"/>
  <c r="J38" i="40"/>
  <c r="K31"/>
  <c r="N30"/>
  <c r="M30" s="1"/>
  <c r="O30" s="1"/>
  <c r="K33" i="39"/>
  <c r="N32"/>
  <c r="M32" s="1"/>
  <c r="O32" s="1"/>
  <c r="J37"/>
  <c r="K33" i="38"/>
  <c r="N32"/>
  <c r="M32" s="1"/>
  <c r="O32" s="1"/>
  <c r="J37"/>
  <c r="K33" i="37"/>
  <c r="N32"/>
  <c r="M32" s="1"/>
  <c r="O32" s="1"/>
  <c r="J37"/>
  <c r="J37" i="36"/>
  <c r="K33"/>
  <c r="N32"/>
  <c r="M32" s="1"/>
  <c r="O32" s="1"/>
  <c r="J38" i="35"/>
  <c r="K31"/>
  <c r="N30"/>
  <c r="M30" s="1"/>
  <c r="O30" s="1"/>
  <c r="K33" i="34"/>
  <c r="N32"/>
  <c r="M32" s="1"/>
  <c r="O32" s="1"/>
  <c r="J37"/>
  <c r="J38" i="33"/>
  <c r="K31"/>
  <c r="N30"/>
  <c r="M30" s="1"/>
  <c r="O30" s="1"/>
  <c r="J37" i="32"/>
  <c r="K32"/>
  <c r="N31"/>
  <c r="M31" s="1"/>
  <c r="O31" s="1"/>
  <c r="J38" i="31"/>
  <c r="K31"/>
  <c r="N30"/>
  <c r="M30" s="1"/>
  <c r="O30" s="1"/>
  <c r="K33" i="30"/>
  <c r="N32"/>
  <c r="M32" s="1"/>
  <c r="O32" s="1"/>
  <c r="J37"/>
  <c r="K33" i="29"/>
  <c r="N32"/>
  <c r="M32" s="1"/>
  <c r="O32" s="1"/>
  <c r="J37"/>
  <c r="J38" i="28"/>
  <c r="K31"/>
  <c r="N30"/>
  <c r="M30" s="1"/>
  <c r="O30" s="1"/>
  <c r="K31" i="27"/>
  <c r="N30"/>
  <c r="M30" s="1"/>
  <c r="O30" s="1"/>
  <c r="J38"/>
  <c r="K33" i="26"/>
  <c r="N32"/>
  <c r="M32" s="1"/>
  <c r="O32" s="1"/>
  <c r="J37"/>
  <c r="J38" i="25"/>
  <c r="K31"/>
  <c r="N30"/>
  <c r="M30" s="1"/>
  <c r="O30" s="1"/>
  <c r="J38" i="24"/>
  <c r="K31"/>
  <c r="N30"/>
  <c r="M30" s="1"/>
  <c r="O30" s="1"/>
  <c r="K33" i="23"/>
  <c r="N32"/>
  <c r="M32" s="1"/>
  <c r="O32" s="1"/>
  <c r="J37"/>
  <c r="K31" i="2"/>
  <c r="N30"/>
  <c r="M30" s="1"/>
  <c r="O30" s="1"/>
  <c r="J35"/>
  <c r="J39" i="86" l="1"/>
  <c r="K32"/>
  <c r="N31"/>
  <c r="M31" s="1"/>
  <c r="O31" s="1"/>
  <c r="J39" i="85"/>
  <c r="K32"/>
  <c r="N31"/>
  <c r="M31" s="1"/>
  <c r="O31" s="1"/>
  <c r="J39" i="84"/>
  <c r="K32"/>
  <c r="N31"/>
  <c r="M31" s="1"/>
  <c r="O31" s="1"/>
  <c r="J39" i="83"/>
  <c r="K32"/>
  <c r="N31"/>
  <c r="M31" s="1"/>
  <c r="O31" s="1"/>
  <c r="J39" i="82"/>
  <c r="K32"/>
  <c r="N31"/>
  <c r="M31" s="1"/>
  <c r="O31" s="1"/>
  <c r="J38" i="81"/>
  <c r="K33"/>
  <c r="N32"/>
  <c r="M32" s="1"/>
  <c r="O32" s="1"/>
  <c r="J39" i="80"/>
  <c r="K32"/>
  <c r="N31"/>
  <c r="M31" s="1"/>
  <c r="O31" s="1"/>
  <c r="J39" i="79"/>
  <c r="K32"/>
  <c r="N31"/>
  <c r="M31" s="1"/>
  <c r="O31" s="1"/>
  <c r="J39" i="78"/>
  <c r="K32"/>
  <c r="N31"/>
  <c r="M31" s="1"/>
  <c r="O31" s="1"/>
  <c r="J39" i="77"/>
  <c r="K32"/>
  <c r="N31"/>
  <c r="M31" s="1"/>
  <c r="O31" s="1"/>
  <c r="J39" i="76"/>
  <c r="K32"/>
  <c r="N31"/>
  <c r="M31" s="1"/>
  <c r="O31" s="1"/>
  <c r="J39" i="75"/>
  <c r="K32"/>
  <c r="N31"/>
  <c r="M31" s="1"/>
  <c r="O31" s="1"/>
  <c r="J39" i="74"/>
  <c r="K32"/>
  <c r="N31"/>
  <c r="M31" s="1"/>
  <c r="O31" s="1"/>
  <c r="J39" i="73"/>
  <c r="K32"/>
  <c r="N31"/>
  <c r="M31" s="1"/>
  <c r="O31" s="1"/>
  <c r="J39" i="72"/>
  <c r="K32"/>
  <c r="N31"/>
  <c r="M31" s="1"/>
  <c r="O31" s="1"/>
  <c r="J39" i="71"/>
  <c r="K32"/>
  <c r="N31"/>
  <c r="M31" s="1"/>
  <c r="O31" s="1"/>
  <c r="J39" i="70"/>
  <c r="K32"/>
  <c r="N31"/>
  <c r="M31" s="1"/>
  <c r="O31" s="1"/>
  <c r="J39" i="69"/>
  <c r="K32"/>
  <c r="N31"/>
  <c r="M31" s="1"/>
  <c r="O31" s="1"/>
  <c r="J38" i="68"/>
  <c r="K34"/>
  <c r="N33"/>
  <c r="M33" s="1"/>
  <c r="O33" s="1"/>
  <c r="J39" i="67"/>
  <c r="K32"/>
  <c r="N31"/>
  <c r="M31" s="1"/>
  <c r="O31" s="1"/>
  <c r="J38" i="66"/>
  <c r="K33"/>
  <c r="N32"/>
  <c r="M32" s="1"/>
  <c r="O32" s="1"/>
  <c r="J38" i="65"/>
  <c r="K33"/>
  <c r="N32"/>
  <c r="M32" s="1"/>
  <c r="O32" s="1"/>
  <c r="J38" i="64"/>
  <c r="K33"/>
  <c r="N32"/>
  <c r="M32" s="1"/>
  <c r="O32" s="1"/>
  <c r="J38" i="63"/>
  <c r="K33"/>
  <c r="N32"/>
  <c r="M32" s="1"/>
  <c r="O32" s="1"/>
  <c r="J38" i="62"/>
  <c r="K34"/>
  <c r="N33"/>
  <c r="M33" s="1"/>
  <c r="O33" s="1"/>
  <c r="J39" i="61"/>
  <c r="K32"/>
  <c r="N31"/>
  <c r="M31" s="1"/>
  <c r="O31" s="1"/>
  <c r="J39" i="60"/>
  <c r="K33"/>
  <c r="N32"/>
  <c r="M32" s="1"/>
  <c r="O32" s="1"/>
  <c r="J38" i="59"/>
  <c r="K34"/>
  <c r="N33"/>
  <c r="M33" s="1"/>
  <c r="O33" s="1"/>
  <c r="J38" i="58"/>
  <c r="K34"/>
  <c r="N33"/>
  <c r="M33" s="1"/>
  <c r="O33" s="1"/>
  <c r="J39" i="57"/>
  <c r="K32"/>
  <c r="N31"/>
  <c r="M31" s="1"/>
  <c r="O31" s="1"/>
  <c r="J39" i="56"/>
  <c r="K32"/>
  <c r="N31"/>
  <c r="M31" s="1"/>
  <c r="O31" s="1"/>
  <c r="J39" i="55"/>
  <c r="K32"/>
  <c r="N31"/>
  <c r="M31" s="1"/>
  <c r="O31" s="1"/>
  <c r="J39" i="54"/>
  <c r="K33"/>
  <c r="N32"/>
  <c r="M32" s="1"/>
  <c r="O32" s="1"/>
  <c r="J39" i="53"/>
  <c r="K33"/>
  <c r="N32"/>
  <c r="M32" s="1"/>
  <c r="O32" s="1"/>
  <c r="J39" i="52"/>
  <c r="K32"/>
  <c r="N31"/>
  <c r="M31" s="1"/>
  <c r="O31" s="1"/>
  <c r="J39" i="51"/>
  <c r="K32"/>
  <c r="N31"/>
  <c r="M31" s="1"/>
  <c r="O31" s="1"/>
  <c r="J38" i="50"/>
  <c r="K34"/>
  <c r="N33"/>
  <c r="M33" s="1"/>
  <c r="O33" s="1"/>
  <c r="J39" i="49"/>
  <c r="K32"/>
  <c r="N31"/>
  <c r="M31" s="1"/>
  <c r="O31" s="1"/>
  <c r="J39" i="48"/>
  <c r="K33"/>
  <c r="N32"/>
  <c r="M32" s="1"/>
  <c r="O32" s="1"/>
  <c r="J38" i="47"/>
  <c r="K34"/>
  <c r="N33"/>
  <c r="M33" s="1"/>
  <c r="O33" s="1"/>
  <c r="J39" i="46"/>
  <c r="K32"/>
  <c r="N31"/>
  <c r="M31" s="1"/>
  <c r="O31" s="1"/>
  <c r="J38" i="45"/>
  <c r="K34"/>
  <c r="N33"/>
  <c r="M33" s="1"/>
  <c r="O33" s="1"/>
  <c r="J38" i="44"/>
  <c r="K33"/>
  <c r="N32"/>
  <c r="M32" s="1"/>
  <c r="O32" s="1"/>
  <c r="J38" i="43"/>
  <c r="K34"/>
  <c r="N33"/>
  <c r="M33" s="1"/>
  <c r="O33" s="1"/>
  <c r="J39" i="42"/>
  <c r="K32"/>
  <c r="N31"/>
  <c r="M31" s="1"/>
  <c r="O31" s="1"/>
  <c r="J39" i="41"/>
  <c r="K32"/>
  <c r="N31"/>
  <c r="M31" s="1"/>
  <c r="O31" s="1"/>
  <c r="J39" i="40"/>
  <c r="K32"/>
  <c r="N31"/>
  <c r="M31" s="1"/>
  <c r="O31" s="1"/>
  <c r="J38" i="39"/>
  <c r="K34"/>
  <c r="N33"/>
  <c r="M33" s="1"/>
  <c r="O33" s="1"/>
  <c r="J38" i="38"/>
  <c r="K34"/>
  <c r="N33"/>
  <c r="M33" s="1"/>
  <c r="O33" s="1"/>
  <c r="J38" i="37"/>
  <c r="K34"/>
  <c r="N33"/>
  <c r="M33" s="1"/>
  <c r="O33" s="1"/>
  <c r="J38" i="36"/>
  <c r="K34"/>
  <c r="N33"/>
  <c r="M33" s="1"/>
  <c r="O33" s="1"/>
  <c r="J39" i="35"/>
  <c r="K32"/>
  <c r="N31"/>
  <c r="M31" s="1"/>
  <c r="O31" s="1"/>
  <c r="J38" i="34"/>
  <c r="K34"/>
  <c r="N33"/>
  <c r="M33" s="1"/>
  <c r="O33" s="1"/>
  <c r="J39" i="33"/>
  <c r="K32"/>
  <c r="N31"/>
  <c r="M31" s="1"/>
  <c r="O31" s="1"/>
  <c r="J38" i="32"/>
  <c r="K33"/>
  <c r="N32"/>
  <c r="M32" s="1"/>
  <c r="O32" s="1"/>
  <c r="J39" i="31"/>
  <c r="K32"/>
  <c r="N31"/>
  <c r="M31" s="1"/>
  <c r="O31" s="1"/>
  <c r="J38" i="30"/>
  <c r="K34"/>
  <c r="N33"/>
  <c r="M33" s="1"/>
  <c r="O33" s="1"/>
  <c r="J38" i="29"/>
  <c r="K34"/>
  <c r="N33"/>
  <c r="M33" s="1"/>
  <c r="O33" s="1"/>
  <c r="J39" i="28"/>
  <c r="K32"/>
  <c r="N31"/>
  <c r="M31" s="1"/>
  <c r="O31" s="1"/>
  <c r="J39" i="27"/>
  <c r="K32"/>
  <c r="N31"/>
  <c r="M31" s="1"/>
  <c r="O31" s="1"/>
  <c r="J38" i="26"/>
  <c r="K34"/>
  <c r="N33"/>
  <c r="M33" s="1"/>
  <c r="O33" s="1"/>
  <c r="J39" i="25"/>
  <c r="K32"/>
  <c r="N31"/>
  <c r="M31" s="1"/>
  <c r="O31" s="1"/>
  <c r="J39" i="24"/>
  <c r="K32"/>
  <c r="N31"/>
  <c r="M31" s="1"/>
  <c r="O31" s="1"/>
  <c r="J38" i="23"/>
  <c r="K34"/>
  <c r="N33"/>
  <c r="M33" s="1"/>
  <c r="O33" s="1"/>
  <c r="J36" i="2"/>
  <c r="K32"/>
  <c r="N31"/>
  <c r="M31" s="1"/>
  <c r="O31" s="1"/>
  <c r="J40" i="86" l="1"/>
  <c r="K33"/>
  <c r="N32"/>
  <c r="M32" s="1"/>
  <c r="O32" s="1"/>
  <c r="J40" i="85"/>
  <c r="K33"/>
  <c r="N32"/>
  <c r="M32" s="1"/>
  <c r="O32" s="1"/>
  <c r="J40" i="84"/>
  <c r="K33"/>
  <c r="N32"/>
  <c r="M32" s="1"/>
  <c r="O32" s="1"/>
  <c r="J40" i="83"/>
  <c r="K33"/>
  <c r="N32"/>
  <c r="M32" s="1"/>
  <c r="O32" s="1"/>
  <c r="J40" i="82"/>
  <c r="K33"/>
  <c r="N32"/>
  <c r="M32" s="1"/>
  <c r="O32" s="1"/>
  <c r="J39" i="81"/>
  <c r="K34"/>
  <c r="N33"/>
  <c r="M33" s="1"/>
  <c r="O33" s="1"/>
  <c r="J40" i="80"/>
  <c r="K33"/>
  <c r="N32"/>
  <c r="M32" s="1"/>
  <c r="O32" s="1"/>
  <c r="J40" i="79"/>
  <c r="K33"/>
  <c r="N32"/>
  <c r="M32" s="1"/>
  <c r="O32" s="1"/>
  <c r="J40" i="78"/>
  <c r="K33"/>
  <c r="N32"/>
  <c r="M32" s="1"/>
  <c r="O32" s="1"/>
  <c r="J40" i="77"/>
  <c r="K33"/>
  <c r="N32"/>
  <c r="M32" s="1"/>
  <c r="O32" s="1"/>
  <c r="K33" i="76"/>
  <c r="N32"/>
  <c r="M32" s="1"/>
  <c r="O32" s="1"/>
  <c r="J40"/>
  <c r="J40" i="75"/>
  <c r="K33"/>
  <c r="N32"/>
  <c r="M32" s="1"/>
  <c r="O32" s="1"/>
  <c r="J40" i="74"/>
  <c r="K33"/>
  <c r="N32"/>
  <c r="M32" s="1"/>
  <c r="O32" s="1"/>
  <c r="J40" i="73"/>
  <c r="K33"/>
  <c r="N32"/>
  <c r="M32" s="1"/>
  <c r="O32" s="1"/>
  <c r="J40" i="72"/>
  <c r="K33"/>
  <c r="N32"/>
  <c r="M32" s="1"/>
  <c r="O32" s="1"/>
  <c r="J40" i="71"/>
  <c r="K33"/>
  <c r="N32"/>
  <c r="M32" s="1"/>
  <c r="O32" s="1"/>
  <c r="J40" i="70"/>
  <c r="K33"/>
  <c r="N32"/>
  <c r="M32" s="1"/>
  <c r="O32" s="1"/>
  <c r="J40" i="69"/>
  <c r="K33"/>
  <c r="N32"/>
  <c r="M32" s="1"/>
  <c r="O32" s="1"/>
  <c r="J39" i="68"/>
  <c r="K35"/>
  <c r="N34"/>
  <c r="M34" s="1"/>
  <c r="O34" s="1"/>
  <c r="J40" i="67"/>
  <c r="K33"/>
  <c r="N32"/>
  <c r="M32" s="1"/>
  <c r="O32" s="1"/>
  <c r="J39" i="66"/>
  <c r="K34"/>
  <c r="N33"/>
  <c r="M33" s="1"/>
  <c r="O33" s="1"/>
  <c r="J39" i="65"/>
  <c r="K34"/>
  <c r="N33"/>
  <c r="M33" s="1"/>
  <c r="O33" s="1"/>
  <c r="J39" i="64"/>
  <c r="K34"/>
  <c r="N33"/>
  <c r="M33" s="1"/>
  <c r="O33" s="1"/>
  <c r="J39" i="63"/>
  <c r="K34"/>
  <c r="N33"/>
  <c r="M33" s="1"/>
  <c r="O33" s="1"/>
  <c r="J39" i="62"/>
  <c r="K35"/>
  <c r="N34"/>
  <c r="M34" s="1"/>
  <c r="O34" s="1"/>
  <c r="J40" i="61"/>
  <c r="K33"/>
  <c r="N32"/>
  <c r="M32" s="1"/>
  <c r="O32" s="1"/>
  <c r="J40" i="60"/>
  <c r="K34"/>
  <c r="N33"/>
  <c r="M33" s="1"/>
  <c r="O33" s="1"/>
  <c r="J39" i="59"/>
  <c r="K35"/>
  <c r="N34"/>
  <c r="M34" s="1"/>
  <c r="O34" s="1"/>
  <c r="K35" i="58"/>
  <c r="N34"/>
  <c r="M34" s="1"/>
  <c r="O34" s="1"/>
  <c r="J39"/>
  <c r="J40" i="57"/>
  <c r="K33"/>
  <c r="N32"/>
  <c r="M32" s="1"/>
  <c r="O32" s="1"/>
  <c r="J40" i="56"/>
  <c r="K33"/>
  <c r="N32"/>
  <c r="M32" s="1"/>
  <c r="O32" s="1"/>
  <c r="J40" i="55"/>
  <c r="K33"/>
  <c r="N32"/>
  <c r="M32" s="1"/>
  <c r="O32" s="1"/>
  <c r="J40" i="54"/>
  <c r="K34"/>
  <c r="N33"/>
  <c r="M33" s="1"/>
  <c r="O33" s="1"/>
  <c r="J40" i="53"/>
  <c r="K34"/>
  <c r="N33"/>
  <c r="M33" s="1"/>
  <c r="O33" s="1"/>
  <c r="J40" i="52"/>
  <c r="K33"/>
  <c r="N32"/>
  <c r="M32" s="1"/>
  <c r="O32" s="1"/>
  <c r="J40" i="51"/>
  <c r="K33"/>
  <c r="N32"/>
  <c r="M32" s="1"/>
  <c r="O32" s="1"/>
  <c r="J39" i="50"/>
  <c r="K35"/>
  <c r="N34"/>
  <c r="M34" s="1"/>
  <c r="O34" s="1"/>
  <c r="J40" i="49"/>
  <c r="K33"/>
  <c r="N32"/>
  <c r="M32" s="1"/>
  <c r="O32" s="1"/>
  <c r="J40" i="48"/>
  <c r="K34"/>
  <c r="N33"/>
  <c r="M33" s="1"/>
  <c r="O33" s="1"/>
  <c r="K35" i="47"/>
  <c r="N34"/>
  <c r="M34" s="1"/>
  <c r="O34" s="1"/>
  <c r="J39"/>
  <c r="J40" i="46"/>
  <c r="K33"/>
  <c r="N32"/>
  <c r="M32" s="1"/>
  <c r="O32" s="1"/>
  <c r="J39" i="45"/>
  <c r="K35"/>
  <c r="N34"/>
  <c r="M34" s="1"/>
  <c r="O34" s="1"/>
  <c r="J39" i="44"/>
  <c r="K34"/>
  <c r="N33"/>
  <c r="M33" s="1"/>
  <c r="O33" s="1"/>
  <c r="K35" i="43"/>
  <c r="N34"/>
  <c r="M34" s="1"/>
  <c r="O34" s="1"/>
  <c r="J39"/>
  <c r="J40" i="42"/>
  <c r="K33"/>
  <c r="N32"/>
  <c r="M32" s="1"/>
  <c r="O32" s="1"/>
  <c r="J40" i="41"/>
  <c r="K33"/>
  <c r="N32"/>
  <c r="M32" s="1"/>
  <c r="O32" s="1"/>
  <c r="J40" i="40"/>
  <c r="K33"/>
  <c r="N32"/>
  <c r="M32" s="1"/>
  <c r="O32" s="1"/>
  <c r="K35" i="39"/>
  <c r="N34"/>
  <c r="M34" s="1"/>
  <c r="O34" s="1"/>
  <c r="J39"/>
  <c r="K35" i="38"/>
  <c r="N34"/>
  <c r="M34" s="1"/>
  <c r="O34" s="1"/>
  <c r="J39"/>
  <c r="K35" i="37"/>
  <c r="N34"/>
  <c r="M34" s="1"/>
  <c r="O34" s="1"/>
  <c r="J39"/>
  <c r="J39" i="36"/>
  <c r="K35"/>
  <c r="N34"/>
  <c r="M34" s="1"/>
  <c r="O34" s="1"/>
  <c r="J40" i="35"/>
  <c r="K33"/>
  <c r="N32"/>
  <c r="M32" s="1"/>
  <c r="O32" s="1"/>
  <c r="K35" i="34"/>
  <c r="N34"/>
  <c r="M34" s="1"/>
  <c r="O34" s="1"/>
  <c r="J39"/>
  <c r="J40" i="33"/>
  <c r="K33"/>
  <c r="N32"/>
  <c r="M32" s="1"/>
  <c r="O32" s="1"/>
  <c r="J39" i="32"/>
  <c r="K34"/>
  <c r="N33"/>
  <c r="M33" s="1"/>
  <c r="O33" s="1"/>
  <c r="J40" i="31"/>
  <c r="K33"/>
  <c r="N32"/>
  <c r="M32" s="1"/>
  <c r="O32" s="1"/>
  <c r="K35" i="30"/>
  <c r="N34"/>
  <c r="M34" s="1"/>
  <c r="O34" s="1"/>
  <c r="J39"/>
  <c r="K35" i="29"/>
  <c r="N34"/>
  <c r="M34" s="1"/>
  <c r="O34" s="1"/>
  <c r="J39"/>
  <c r="J40" i="28"/>
  <c r="K33"/>
  <c r="N32"/>
  <c r="M32" s="1"/>
  <c r="O32" s="1"/>
  <c r="K33" i="27"/>
  <c r="N32"/>
  <c r="M32" s="1"/>
  <c r="O32" s="1"/>
  <c r="J40"/>
  <c r="K35" i="26"/>
  <c r="N34"/>
  <c r="M34" s="1"/>
  <c r="O34" s="1"/>
  <c r="J39"/>
  <c r="J40" i="25"/>
  <c r="K33"/>
  <c r="N32"/>
  <c r="M32" s="1"/>
  <c r="O32" s="1"/>
  <c r="J40" i="24"/>
  <c r="K33"/>
  <c r="N32"/>
  <c r="M32" s="1"/>
  <c r="O32" s="1"/>
  <c r="K35" i="23"/>
  <c r="N34"/>
  <c r="M34" s="1"/>
  <c r="O34" s="1"/>
  <c r="J39"/>
  <c r="K33" i="2"/>
  <c r="N32"/>
  <c r="M32" s="1"/>
  <c r="O32" s="1"/>
  <c r="J37"/>
  <c r="J41" i="86" l="1"/>
  <c r="K34"/>
  <c r="N33"/>
  <c r="M33" s="1"/>
  <c r="O33" s="1"/>
  <c r="J41" i="85"/>
  <c r="K34"/>
  <c r="N33"/>
  <c r="M33" s="1"/>
  <c r="O33" s="1"/>
  <c r="J41" i="84"/>
  <c r="K34"/>
  <c r="N33"/>
  <c r="M33" s="1"/>
  <c r="O33" s="1"/>
  <c r="J41" i="83"/>
  <c r="K34"/>
  <c r="N33"/>
  <c r="M33" s="1"/>
  <c r="O33" s="1"/>
  <c r="J41" i="82"/>
  <c r="K34"/>
  <c r="N33"/>
  <c r="M33" s="1"/>
  <c r="O33" s="1"/>
  <c r="J40" i="81"/>
  <c r="K35"/>
  <c r="N34"/>
  <c r="M34" s="1"/>
  <c r="O34" s="1"/>
  <c r="J41" i="80"/>
  <c r="K34"/>
  <c r="N33"/>
  <c r="M33" s="1"/>
  <c r="O33" s="1"/>
  <c r="J41" i="79"/>
  <c r="K34"/>
  <c r="N33"/>
  <c r="M33" s="1"/>
  <c r="O33" s="1"/>
  <c r="J41" i="78"/>
  <c r="K34"/>
  <c r="N33"/>
  <c r="M33" s="1"/>
  <c r="O33" s="1"/>
  <c r="J41" i="77"/>
  <c r="K34"/>
  <c r="N33"/>
  <c r="M33" s="1"/>
  <c r="O33" s="1"/>
  <c r="J41" i="76"/>
  <c r="K34"/>
  <c r="N33"/>
  <c r="M33" s="1"/>
  <c r="O33" s="1"/>
  <c r="J41" i="75"/>
  <c r="K34"/>
  <c r="N33"/>
  <c r="M33" s="1"/>
  <c r="O33" s="1"/>
  <c r="J41" i="74"/>
  <c r="K34"/>
  <c r="N33"/>
  <c r="M33" s="1"/>
  <c r="O33" s="1"/>
  <c r="J41" i="73"/>
  <c r="K34"/>
  <c r="N33"/>
  <c r="M33" s="1"/>
  <c r="O33" s="1"/>
  <c r="J41" i="72"/>
  <c r="K34"/>
  <c r="N33"/>
  <c r="M33" s="1"/>
  <c r="O33" s="1"/>
  <c r="J41" i="71"/>
  <c r="K34"/>
  <c r="N33"/>
  <c r="M33" s="1"/>
  <c r="O33" s="1"/>
  <c r="J41" i="70"/>
  <c r="K34"/>
  <c r="N33"/>
  <c r="M33" s="1"/>
  <c r="O33" s="1"/>
  <c r="J41" i="69"/>
  <c r="K34"/>
  <c r="N33"/>
  <c r="M33" s="1"/>
  <c r="O33" s="1"/>
  <c r="J40" i="68"/>
  <c r="K36"/>
  <c r="N35"/>
  <c r="M35" s="1"/>
  <c r="O35" s="1"/>
  <c r="J41" i="67"/>
  <c r="K34"/>
  <c r="N33"/>
  <c r="M33" s="1"/>
  <c r="O33" s="1"/>
  <c r="J40" i="66"/>
  <c r="K35"/>
  <c r="N34"/>
  <c r="M34" s="1"/>
  <c r="O34" s="1"/>
  <c r="J40" i="65"/>
  <c r="K35"/>
  <c r="N34"/>
  <c r="M34" s="1"/>
  <c r="O34" s="1"/>
  <c r="J40" i="64"/>
  <c r="K35"/>
  <c r="N34"/>
  <c r="M34" s="1"/>
  <c r="O34" s="1"/>
  <c r="J40" i="63"/>
  <c r="K35"/>
  <c r="N34"/>
  <c r="M34" s="1"/>
  <c r="O34" s="1"/>
  <c r="J40" i="62"/>
  <c r="K36"/>
  <c r="N35"/>
  <c r="M35" s="1"/>
  <c r="O35" s="1"/>
  <c r="J41" i="61"/>
  <c r="K34"/>
  <c r="N33"/>
  <c r="M33" s="1"/>
  <c r="O33" s="1"/>
  <c r="J41" i="60"/>
  <c r="K35"/>
  <c r="N34"/>
  <c r="M34" s="1"/>
  <c r="O34" s="1"/>
  <c r="J40" i="59"/>
  <c r="K36"/>
  <c r="N35"/>
  <c r="M35" s="1"/>
  <c r="O35" s="1"/>
  <c r="J40" i="58"/>
  <c r="K36"/>
  <c r="N35"/>
  <c r="M35" s="1"/>
  <c r="O35" s="1"/>
  <c r="J41" i="57"/>
  <c r="K34"/>
  <c r="N33"/>
  <c r="M33" s="1"/>
  <c r="O33" s="1"/>
  <c r="J41" i="56"/>
  <c r="K34"/>
  <c r="N33"/>
  <c r="M33" s="1"/>
  <c r="O33" s="1"/>
  <c r="J41" i="55"/>
  <c r="K34"/>
  <c r="N33"/>
  <c r="M33" s="1"/>
  <c r="O33" s="1"/>
  <c r="J41" i="54"/>
  <c r="K35"/>
  <c r="N34"/>
  <c r="M34" s="1"/>
  <c r="O34" s="1"/>
  <c r="J41" i="53"/>
  <c r="K35"/>
  <c r="N34"/>
  <c r="M34" s="1"/>
  <c r="O34" s="1"/>
  <c r="J41" i="52"/>
  <c r="K34"/>
  <c r="N33"/>
  <c r="M33" s="1"/>
  <c r="O33" s="1"/>
  <c r="J41" i="51"/>
  <c r="K34"/>
  <c r="N33"/>
  <c r="M33" s="1"/>
  <c r="O33" s="1"/>
  <c r="J40" i="50"/>
  <c r="K36"/>
  <c r="N35"/>
  <c r="M35" s="1"/>
  <c r="O35" s="1"/>
  <c r="J41" i="49"/>
  <c r="K34"/>
  <c r="N33"/>
  <c r="M33" s="1"/>
  <c r="O33" s="1"/>
  <c r="J41" i="48"/>
  <c r="K35"/>
  <c r="N34"/>
  <c r="M34" s="1"/>
  <c r="O34" s="1"/>
  <c r="J40" i="47"/>
  <c r="K36"/>
  <c r="N35"/>
  <c r="M35" s="1"/>
  <c r="O35" s="1"/>
  <c r="J41" i="46"/>
  <c r="K34"/>
  <c r="N33"/>
  <c r="M33" s="1"/>
  <c r="O33" s="1"/>
  <c r="J40" i="45"/>
  <c r="K36"/>
  <c r="N35"/>
  <c r="M35" s="1"/>
  <c r="O35" s="1"/>
  <c r="J40" i="44"/>
  <c r="K35"/>
  <c r="N34"/>
  <c r="M34" s="1"/>
  <c r="O34" s="1"/>
  <c r="J40" i="43"/>
  <c r="K36"/>
  <c r="N35"/>
  <c r="M35" s="1"/>
  <c r="O35" s="1"/>
  <c r="J41" i="42"/>
  <c r="K34"/>
  <c r="N33"/>
  <c r="M33" s="1"/>
  <c r="O33" s="1"/>
  <c r="J41" i="41"/>
  <c r="K34"/>
  <c r="N33"/>
  <c r="M33" s="1"/>
  <c r="O33" s="1"/>
  <c r="J41" i="40"/>
  <c r="K34"/>
  <c r="N33"/>
  <c r="M33" s="1"/>
  <c r="O33" s="1"/>
  <c r="J40" i="39"/>
  <c r="K36"/>
  <c r="N35"/>
  <c r="M35" s="1"/>
  <c r="O35" s="1"/>
  <c r="J40" i="38"/>
  <c r="K36"/>
  <c r="N35"/>
  <c r="M35" s="1"/>
  <c r="O35" s="1"/>
  <c r="J40" i="37"/>
  <c r="K36"/>
  <c r="N35"/>
  <c r="M35" s="1"/>
  <c r="O35" s="1"/>
  <c r="J40" i="36"/>
  <c r="K36"/>
  <c r="N35"/>
  <c r="M35" s="1"/>
  <c r="O35" s="1"/>
  <c r="J41" i="35"/>
  <c r="K34"/>
  <c r="N33"/>
  <c r="M33" s="1"/>
  <c r="O33" s="1"/>
  <c r="J40" i="34"/>
  <c r="K36"/>
  <c r="N35"/>
  <c r="M35" s="1"/>
  <c r="O35" s="1"/>
  <c r="J41" i="33"/>
  <c r="K34"/>
  <c r="N33"/>
  <c r="M33" s="1"/>
  <c r="O33" s="1"/>
  <c r="J40" i="32"/>
  <c r="K35"/>
  <c r="N34"/>
  <c r="M34" s="1"/>
  <c r="O34" s="1"/>
  <c r="J41" i="31"/>
  <c r="K34"/>
  <c r="N33"/>
  <c r="M33" s="1"/>
  <c r="O33" s="1"/>
  <c r="J40" i="30"/>
  <c r="K36"/>
  <c r="N35"/>
  <c r="M35" s="1"/>
  <c r="O35" s="1"/>
  <c r="J40" i="29"/>
  <c r="K36"/>
  <c r="N35"/>
  <c r="M35" s="1"/>
  <c r="O35" s="1"/>
  <c r="J41" i="28"/>
  <c r="K34"/>
  <c r="N33"/>
  <c r="M33" s="1"/>
  <c r="O33" s="1"/>
  <c r="J41" i="27"/>
  <c r="K34"/>
  <c r="N33"/>
  <c r="M33" s="1"/>
  <c r="O33" s="1"/>
  <c r="J40" i="26"/>
  <c r="K36"/>
  <c r="N35"/>
  <c r="M35" s="1"/>
  <c r="O35" s="1"/>
  <c r="J41" i="25"/>
  <c r="K34"/>
  <c r="N33"/>
  <c r="M33" s="1"/>
  <c r="O33" s="1"/>
  <c r="J41" i="24"/>
  <c r="K34"/>
  <c r="N33"/>
  <c r="M33" s="1"/>
  <c r="O33" s="1"/>
  <c r="J40" i="23"/>
  <c r="K36"/>
  <c r="N35"/>
  <c r="M35" s="1"/>
  <c r="O35" s="1"/>
  <c r="J38" i="2"/>
  <c r="K34"/>
  <c r="N33"/>
  <c r="M33" s="1"/>
  <c r="O33" s="1"/>
  <c r="J42" i="86" l="1"/>
  <c r="K35"/>
  <c r="N34"/>
  <c r="M34" s="1"/>
  <c r="O34" s="1"/>
  <c r="J42" i="85"/>
  <c r="K35"/>
  <c r="N34"/>
  <c r="M34" s="1"/>
  <c r="O34" s="1"/>
  <c r="J42" i="84"/>
  <c r="K35"/>
  <c r="N34"/>
  <c r="M34" s="1"/>
  <c r="O34" s="1"/>
  <c r="J42" i="83"/>
  <c r="K35"/>
  <c r="N34"/>
  <c r="M34" s="1"/>
  <c r="O34" s="1"/>
  <c r="J42" i="82"/>
  <c r="K35"/>
  <c r="N34"/>
  <c r="M34" s="1"/>
  <c r="O34" s="1"/>
  <c r="J41" i="81"/>
  <c r="K36"/>
  <c r="N35"/>
  <c r="M35" s="1"/>
  <c r="O35" s="1"/>
  <c r="J42" i="80"/>
  <c r="K35"/>
  <c r="N34"/>
  <c r="M34" s="1"/>
  <c r="O34" s="1"/>
  <c r="J42" i="79"/>
  <c r="K35"/>
  <c r="N34"/>
  <c r="M34" s="1"/>
  <c r="O34" s="1"/>
  <c r="J42" i="78"/>
  <c r="K35"/>
  <c r="N34"/>
  <c r="M34" s="1"/>
  <c r="O34" s="1"/>
  <c r="J42" i="77"/>
  <c r="K35"/>
  <c r="N34"/>
  <c r="M34" s="1"/>
  <c r="O34" s="1"/>
  <c r="K35" i="76"/>
  <c r="N34"/>
  <c r="M34" s="1"/>
  <c r="O34" s="1"/>
  <c r="J42"/>
  <c r="J42" i="75"/>
  <c r="K35"/>
  <c r="N34"/>
  <c r="M34" s="1"/>
  <c r="O34" s="1"/>
  <c r="J42" i="74"/>
  <c r="K35"/>
  <c r="N34"/>
  <c r="M34" s="1"/>
  <c r="O34" s="1"/>
  <c r="J42" i="73"/>
  <c r="K35"/>
  <c r="N34"/>
  <c r="M34" s="1"/>
  <c r="O34" s="1"/>
  <c r="J42" i="72"/>
  <c r="K35"/>
  <c r="N34"/>
  <c r="M34" s="1"/>
  <c r="O34" s="1"/>
  <c r="J42" i="71"/>
  <c r="K35"/>
  <c r="N34"/>
  <c r="M34" s="1"/>
  <c r="O34" s="1"/>
  <c r="J42" i="70"/>
  <c r="K35"/>
  <c r="N34"/>
  <c r="M34" s="1"/>
  <c r="O34" s="1"/>
  <c r="J42" i="69"/>
  <c r="K35"/>
  <c r="N34"/>
  <c r="M34" s="1"/>
  <c r="O34" s="1"/>
  <c r="J41" i="68"/>
  <c r="K37"/>
  <c r="N36"/>
  <c r="M36" s="1"/>
  <c r="O36" s="1"/>
  <c r="J42" i="67"/>
  <c r="K35"/>
  <c r="N34"/>
  <c r="M34" s="1"/>
  <c r="O34" s="1"/>
  <c r="J41" i="66"/>
  <c r="K36"/>
  <c r="N35"/>
  <c r="M35" s="1"/>
  <c r="O35" s="1"/>
  <c r="J41" i="65"/>
  <c r="K36"/>
  <c r="N35"/>
  <c r="M35" s="1"/>
  <c r="O35" s="1"/>
  <c r="J41" i="64"/>
  <c r="K36"/>
  <c r="N35"/>
  <c r="M35" s="1"/>
  <c r="O35" s="1"/>
  <c r="J41" i="63"/>
  <c r="K36"/>
  <c r="N35"/>
  <c r="M35" s="1"/>
  <c r="O35" s="1"/>
  <c r="J41" i="62"/>
  <c r="K37"/>
  <c r="N36"/>
  <c r="M36" s="1"/>
  <c r="O36" s="1"/>
  <c r="J42" i="61"/>
  <c r="K35"/>
  <c r="N34"/>
  <c r="M34" s="1"/>
  <c r="O34" s="1"/>
  <c r="J42" i="60"/>
  <c r="K36"/>
  <c r="N35"/>
  <c r="M35" s="1"/>
  <c r="O35" s="1"/>
  <c r="J41" i="59"/>
  <c r="K37"/>
  <c r="N36"/>
  <c r="M36" s="1"/>
  <c r="O36" s="1"/>
  <c r="K37" i="58"/>
  <c r="N36"/>
  <c r="M36" s="1"/>
  <c r="O36" s="1"/>
  <c r="J41"/>
  <c r="J42" i="57"/>
  <c r="K35"/>
  <c r="N34"/>
  <c r="M34" s="1"/>
  <c r="O34" s="1"/>
  <c r="J42" i="56"/>
  <c r="K35"/>
  <c r="N34"/>
  <c r="M34" s="1"/>
  <c r="O34" s="1"/>
  <c r="J42" i="55"/>
  <c r="K35"/>
  <c r="N34"/>
  <c r="M34" s="1"/>
  <c r="O34" s="1"/>
  <c r="J42" i="54"/>
  <c r="K36"/>
  <c r="N35"/>
  <c r="M35" s="1"/>
  <c r="O35" s="1"/>
  <c r="J42" i="53"/>
  <c r="K36"/>
  <c r="N35"/>
  <c r="M35" s="1"/>
  <c r="O35" s="1"/>
  <c r="J42" i="52"/>
  <c r="K35"/>
  <c r="N34"/>
  <c r="M34" s="1"/>
  <c r="O34" s="1"/>
  <c r="J42" i="51"/>
  <c r="K35"/>
  <c r="N34"/>
  <c r="M34" s="1"/>
  <c r="O34" s="1"/>
  <c r="J41" i="50"/>
  <c r="K37"/>
  <c r="N36"/>
  <c r="M36" s="1"/>
  <c r="O36" s="1"/>
  <c r="J42" i="49"/>
  <c r="K35"/>
  <c r="N34"/>
  <c r="M34" s="1"/>
  <c r="O34" s="1"/>
  <c r="J42" i="48"/>
  <c r="K36"/>
  <c r="N35"/>
  <c r="M35" s="1"/>
  <c r="O35" s="1"/>
  <c r="K37" i="47"/>
  <c r="N36"/>
  <c r="M36" s="1"/>
  <c r="O36" s="1"/>
  <c r="J41"/>
  <c r="J42" i="46"/>
  <c r="K35"/>
  <c r="N34"/>
  <c r="M34" s="1"/>
  <c r="O34" s="1"/>
  <c r="J41" i="45"/>
  <c r="K37"/>
  <c r="N36"/>
  <c r="M36" s="1"/>
  <c r="O36" s="1"/>
  <c r="J41" i="44"/>
  <c r="K36"/>
  <c r="N35"/>
  <c r="M35" s="1"/>
  <c r="O35" s="1"/>
  <c r="K37" i="43"/>
  <c r="N36"/>
  <c r="M36" s="1"/>
  <c r="O36" s="1"/>
  <c r="J41"/>
  <c r="J42" i="42"/>
  <c r="K35"/>
  <c r="N34"/>
  <c r="M34" s="1"/>
  <c r="O34" s="1"/>
  <c r="J42" i="41"/>
  <c r="K35"/>
  <c r="N34"/>
  <c r="M34" s="1"/>
  <c r="O34" s="1"/>
  <c r="J42" i="40"/>
  <c r="K35"/>
  <c r="N34"/>
  <c r="M34" s="1"/>
  <c r="O34" s="1"/>
  <c r="K37" i="39"/>
  <c r="N36"/>
  <c r="M36" s="1"/>
  <c r="O36" s="1"/>
  <c r="J41"/>
  <c r="K37" i="38"/>
  <c r="N36"/>
  <c r="M36" s="1"/>
  <c r="O36" s="1"/>
  <c r="J41"/>
  <c r="K37" i="37"/>
  <c r="N36"/>
  <c r="M36" s="1"/>
  <c r="O36" s="1"/>
  <c r="J41"/>
  <c r="J41" i="36"/>
  <c r="K37"/>
  <c r="N36"/>
  <c r="M36" s="1"/>
  <c r="O36" s="1"/>
  <c r="J42" i="35"/>
  <c r="K35"/>
  <c r="N34"/>
  <c r="M34" s="1"/>
  <c r="O34" s="1"/>
  <c r="K37" i="34"/>
  <c r="N36"/>
  <c r="M36" s="1"/>
  <c r="O36" s="1"/>
  <c r="J41"/>
  <c r="J42" i="33"/>
  <c r="K35"/>
  <c r="N34"/>
  <c r="M34" s="1"/>
  <c r="O34" s="1"/>
  <c r="J41" i="32"/>
  <c r="K36"/>
  <c r="N35"/>
  <c r="M35" s="1"/>
  <c r="O35" s="1"/>
  <c r="J42" i="31"/>
  <c r="K35"/>
  <c r="N34"/>
  <c r="M34" s="1"/>
  <c r="O34" s="1"/>
  <c r="K37" i="30"/>
  <c r="N36"/>
  <c r="M36" s="1"/>
  <c r="O36" s="1"/>
  <c r="J41"/>
  <c r="K37" i="29"/>
  <c r="N36"/>
  <c r="M36" s="1"/>
  <c r="O36" s="1"/>
  <c r="J41"/>
  <c r="J42" i="28"/>
  <c r="K35"/>
  <c r="N34"/>
  <c r="M34" s="1"/>
  <c r="O34" s="1"/>
  <c r="K35" i="27"/>
  <c r="N34"/>
  <c r="M34" s="1"/>
  <c r="O34" s="1"/>
  <c r="J42"/>
  <c r="K37" i="26"/>
  <c r="N36"/>
  <c r="M36" s="1"/>
  <c r="O36" s="1"/>
  <c r="J41"/>
  <c r="J42" i="25"/>
  <c r="K35"/>
  <c r="N34"/>
  <c r="M34" s="1"/>
  <c r="O34" s="1"/>
  <c r="J42" i="24"/>
  <c r="K35"/>
  <c r="N34"/>
  <c r="M34" s="1"/>
  <c r="O34" s="1"/>
  <c r="K37" i="23"/>
  <c r="N36"/>
  <c r="M36" s="1"/>
  <c r="O36" s="1"/>
  <c r="J41"/>
  <c r="K35" i="2"/>
  <c r="N34"/>
  <c r="M34" s="1"/>
  <c r="O34" s="1"/>
  <c r="J39"/>
  <c r="J43" i="86" l="1"/>
  <c r="K36"/>
  <c r="N35"/>
  <c r="M35" s="1"/>
  <c r="O35" s="1"/>
  <c r="J43" i="85"/>
  <c r="K36"/>
  <c r="N35"/>
  <c r="M35" s="1"/>
  <c r="O35" s="1"/>
  <c r="J43" i="84"/>
  <c r="K36"/>
  <c r="N35"/>
  <c r="M35" s="1"/>
  <c r="O35" s="1"/>
  <c r="J43" i="83"/>
  <c r="K36"/>
  <c r="N35"/>
  <c r="M35" s="1"/>
  <c r="O35" s="1"/>
  <c r="J43" i="82"/>
  <c r="K36"/>
  <c r="N35"/>
  <c r="M35" s="1"/>
  <c r="O35" s="1"/>
  <c r="J42" i="81"/>
  <c r="K37"/>
  <c r="N36"/>
  <c r="M36" s="1"/>
  <c r="O36" s="1"/>
  <c r="J43" i="80"/>
  <c r="K36"/>
  <c r="N35"/>
  <c r="M35" s="1"/>
  <c r="O35" s="1"/>
  <c r="J43" i="79"/>
  <c r="K36"/>
  <c r="N35"/>
  <c r="M35" s="1"/>
  <c r="O35" s="1"/>
  <c r="J43" i="78"/>
  <c r="K36"/>
  <c r="N35"/>
  <c r="M35" s="1"/>
  <c r="O35" s="1"/>
  <c r="J43" i="77"/>
  <c r="K36"/>
  <c r="N35"/>
  <c r="M35" s="1"/>
  <c r="O35" s="1"/>
  <c r="J43" i="76"/>
  <c r="K36"/>
  <c r="N35"/>
  <c r="M35" s="1"/>
  <c r="O35" s="1"/>
  <c r="J43" i="75"/>
  <c r="K36"/>
  <c r="N35"/>
  <c r="M35" s="1"/>
  <c r="O35" s="1"/>
  <c r="J43" i="74"/>
  <c r="K36"/>
  <c r="N35"/>
  <c r="M35" s="1"/>
  <c r="O35" s="1"/>
  <c r="J43" i="73"/>
  <c r="K36"/>
  <c r="N35"/>
  <c r="M35" s="1"/>
  <c r="O35" s="1"/>
  <c r="J43" i="72"/>
  <c r="K36"/>
  <c r="N35"/>
  <c r="M35" s="1"/>
  <c r="O35" s="1"/>
  <c r="J43" i="71"/>
  <c r="K36"/>
  <c r="N35"/>
  <c r="M35" s="1"/>
  <c r="O35" s="1"/>
  <c r="J43" i="70"/>
  <c r="K36"/>
  <c r="N35"/>
  <c r="M35" s="1"/>
  <c r="O35" s="1"/>
  <c r="J43" i="69"/>
  <c r="K36"/>
  <c r="N35"/>
  <c r="M35" s="1"/>
  <c r="O35" s="1"/>
  <c r="J42" i="68"/>
  <c r="K38"/>
  <c r="N37"/>
  <c r="M37" s="1"/>
  <c r="O37" s="1"/>
  <c r="J43" i="67"/>
  <c r="K36"/>
  <c r="N35"/>
  <c r="M35" s="1"/>
  <c r="O35" s="1"/>
  <c r="J42" i="66"/>
  <c r="K37"/>
  <c r="N36"/>
  <c r="M36" s="1"/>
  <c r="O36" s="1"/>
  <c r="J42" i="65"/>
  <c r="K37"/>
  <c r="N36"/>
  <c r="M36" s="1"/>
  <c r="O36" s="1"/>
  <c r="J42" i="64"/>
  <c r="K37"/>
  <c r="N36"/>
  <c r="M36" s="1"/>
  <c r="O36" s="1"/>
  <c r="J42" i="63"/>
  <c r="K37"/>
  <c r="N36"/>
  <c r="M36" s="1"/>
  <c r="O36" s="1"/>
  <c r="J42" i="62"/>
  <c r="K38"/>
  <c r="N37"/>
  <c r="M37" s="1"/>
  <c r="O37" s="1"/>
  <c r="J43" i="61"/>
  <c r="K36"/>
  <c r="N35"/>
  <c r="M35" s="1"/>
  <c r="O35" s="1"/>
  <c r="J43" i="60"/>
  <c r="K37"/>
  <c r="N36"/>
  <c r="M36" s="1"/>
  <c r="O36" s="1"/>
  <c r="J42" i="59"/>
  <c r="K38"/>
  <c r="N37"/>
  <c r="M37" s="1"/>
  <c r="O37" s="1"/>
  <c r="J42" i="58"/>
  <c r="K38"/>
  <c r="N37"/>
  <c r="M37" s="1"/>
  <c r="O37" s="1"/>
  <c r="J43" i="57"/>
  <c r="K36"/>
  <c r="N35"/>
  <c r="M35" s="1"/>
  <c r="O35" s="1"/>
  <c r="J43" i="56"/>
  <c r="K36"/>
  <c r="N35"/>
  <c r="M35" s="1"/>
  <c r="O35" s="1"/>
  <c r="J43" i="55"/>
  <c r="K36"/>
  <c r="N35"/>
  <c r="M35" s="1"/>
  <c r="O35" s="1"/>
  <c r="J43" i="54"/>
  <c r="K37"/>
  <c r="N36"/>
  <c r="M36" s="1"/>
  <c r="O36" s="1"/>
  <c r="J43" i="53"/>
  <c r="K37"/>
  <c r="N36"/>
  <c r="M36" s="1"/>
  <c r="O36" s="1"/>
  <c r="J43" i="52"/>
  <c r="K36"/>
  <c r="N35"/>
  <c r="M35" s="1"/>
  <c r="O35" s="1"/>
  <c r="J43" i="51"/>
  <c r="K36"/>
  <c r="N35"/>
  <c r="M35" s="1"/>
  <c r="O35" s="1"/>
  <c r="J42" i="50"/>
  <c r="K38"/>
  <c r="N37"/>
  <c r="M37" s="1"/>
  <c r="O37" s="1"/>
  <c r="J43" i="49"/>
  <c r="K36"/>
  <c r="N35"/>
  <c r="M35" s="1"/>
  <c r="O35" s="1"/>
  <c r="J43" i="48"/>
  <c r="K37"/>
  <c r="N36"/>
  <c r="M36" s="1"/>
  <c r="O36" s="1"/>
  <c r="J42" i="47"/>
  <c r="K38"/>
  <c r="N37"/>
  <c r="M37" s="1"/>
  <c r="O37" s="1"/>
  <c r="J43" i="46"/>
  <c r="K36"/>
  <c r="N35"/>
  <c r="M35" s="1"/>
  <c r="O35" s="1"/>
  <c r="J42" i="45"/>
  <c r="K38"/>
  <c r="N37"/>
  <c r="M37" s="1"/>
  <c r="O37" s="1"/>
  <c r="J42" i="44"/>
  <c r="K37"/>
  <c r="N36"/>
  <c r="M36" s="1"/>
  <c r="O36" s="1"/>
  <c r="J42" i="43"/>
  <c r="K38"/>
  <c r="N37"/>
  <c r="M37" s="1"/>
  <c r="O37" s="1"/>
  <c r="J43" i="42"/>
  <c r="K36"/>
  <c r="N35"/>
  <c r="M35" s="1"/>
  <c r="O35" s="1"/>
  <c r="J43" i="41"/>
  <c r="K36"/>
  <c r="N35"/>
  <c r="M35" s="1"/>
  <c r="O35" s="1"/>
  <c r="J43" i="40"/>
  <c r="K36"/>
  <c r="N35"/>
  <c r="M35" s="1"/>
  <c r="O35" s="1"/>
  <c r="J42" i="39"/>
  <c r="K38"/>
  <c r="N37"/>
  <c r="M37" s="1"/>
  <c r="O37" s="1"/>
  <c r="J42" i="38"/>
  <c r="K38"/>
  <c r="N37"/>
  <c r="M37" s="1"/>
  <c r="O37" s="1"/>
  <c r="J42" i="37"/>
  <c r="K38"/>
  <c r="N37"/>
  <c r="M37" s="1"/>
  <c r="O37" s="1"/>
  <c r="J42" i="36"/>
  <c r="K38"/>
  <c r="N37"/>
  <c r="M37" s="1"/>
  <c r="O37" s="1"/>
  <c r="J43" i="35"/>
  <c r="K36"/>
  <c r="N35"/>
  <c r="M35" s="1"/>
  <c r="O35" s="1"/>
  <c r="J42" i="34"/>
  <c r="K38"/>
  <c r="N37"/>
  <c r="M37" s="1"/>
  <c r="O37" s="1"/>
  <c r="J43" i="33"/>
  <c r="K36"/>
  <c r="N35"/>
  <c r="M35" s="1"/>
  <c r="O35" s="1"/>
  <c r="J42" i="32"/>
  <c r="K37"/>
  <c r="N36"/>
  <c r="M36" s="1"/>
  <c r="O36" s="1"/>
  <c r="J43" i="31"/>
  <c r="K36"/>
  <c r="N35"/>
  <c r="M35" s="1"/>
  <c r="O35" s="1"/>
  <c r="J42" i="30"/>
  <c r="K38"/>
  <c r="N37"/>
  <c r="M37" s="1"/>
  <c r="O37" s="1"/>
  <c r="J42" i="29"/>
  <c r="K38"/>
  <c r="N37"/>
  <c r="M37" s="1"/>
  <c r="O37" s="1"/>
  <c r="J43" i="28"/>
  <c r="K36"/>
  <c r="N35"/>
  <c r="M35" s="1"/>
  <c r="O35" s="1"/>
  <c r="J43" i="27"/>
  <c r="K36"/>
  <c r="N35"/>
  <c r="M35" s="1"/>
  <c r="O35" s="1"/>
  <c r="J42" i="26"/>
  <c r="K38"/>
  <c r="N37"/>
  <c r="M37" s="1"/>
  <c r="O37" s="1"/>
  <c r="J43" i="25"/>
  <c r="K36"/>
  <c r="N35"/>
  <c r="M35" s="1"/>
  <c r="O35" s="1"/>
  <c r="J43" i="24"/>
  <c r="K36"/>
  <c r="N35"/>
  <c r="M35" s="1"/>
  <c r="O35" s="1"/>
  <c r="J42" i="23"/>
  <c r="K38"/>
  <c r="N37"/>
  <c r="M37" s="1"/>
  <c r="O37" s="1"/>
  <c r="J40" i="2"/>
  <c r="K36"/>
  <c r="N35"/>
  <c r="M35" s="1"/>
  <c r="O35" s="1"/>
  <c r="J44" i="86" l="1"/>
  <c r="K37"/>
  <c r="N36"/>
  <c r="M36" s="1"/>
  <c r="O36" s="1"/>
  <c r="J44" i="85"/>
  <c r="K37"/>
  <c r="N36"/>
  <c r="M36" s="1"/>
  <c r="O36" s="1"/>
  <c r="J44" i="84"/>
  <c r="K37"/>
  <c r="N36"/>
  <c r="M36" s="1"/>
  <c r="O36" s="1"/>
  <c r="J44" i="83"/>
  <c r="K37"/>
  <c r="N36"/>
  <c r="M36" s="1"/>
  <c r="O36" s="1"/>
  <c r="J44" i="82"/>
  <c r="K37"/>
  <c r="N36"/>
  <c r="M36" s="1"/>
  <c r="O36" s="1"/>
  <c r="J43" i="81"/>
  <c r="K38"/>
  <c r="N37"/>
  <c r="M37" s="1"/>
  <c r="O37" s="1"/>
  <c r="J44" i="80"/>
  <c r="K37"/>
  <c r="N36"/>
  <c r="M36" s="1"/>
  <c r="O36" s="1"/>
  <c r="J44" i="79"/>
  <c r="K37"/>
  <c r="N36"/>
  <c r="M36" s="1"/>
  <c r="O36" s="1"/>
  <c r="J44" i="78"/>
  <c r="K37"/>
  <c r="N36"/>
  <c r="M36" s="1"/>
  <c r="O36" s="1"/>
  <c r="J44" i="77"/>
  <c r="K37"/>
  <c r="N36"/>
  <c r="M36" s="1"/>
  <c r="O36" s="1"/>
  <c r="K37" i="76"/>
  <c r="N36"/>
  <c r="M36" s="1"/>
  <c r="O36" s="1"/>
  <c r="J44"/>
  <c r="J44" i="75"/>
  <c r="K37"/>
  <c r="N36"/>
  <c r="M36" s="1"/>
  <c r="O36" s="1"/>
  <c r="J44" i="74"/>
  <c r="K37"/>
  <c r="N36"/>
  <c r="M36" s="1"/>
  <c r="O36" s="1"/>
  <c r="J44" i="73"/>
  <c r="K37"/>
  <c r="N36"/>
  <c r="M36" s="1"/>
  <c r="O36" s="1"/>
  <c r="J44" i="72"/>
  <c r="K37"/>
  <c r="N36"/>
  <c r="M36" s="1"/>
  <c r="O36" s="1"/>
  <c r="J44" i="71"/>
  <c r="K37"/>
  <c r="N36"/>
  <c r="M36" s="1"/>
  <c r="O36" s="1"/>
  <c r="J44" i="70"/>
  <c r="K37"/>
  <c r="N36"/>
  <c r="M36" s="1"/>
  <c r="O36" s="1"/>
  <c r="J44" i="69"/>
  <c r="K37"/>
  <c r="N36"/>
  <c r="M36" s="1"/>
  <c r="O36" s="1"/>
  <c r="J43" i="68"/>
  <c r="K39"/>
  <c r="N38"/>
  <c r="M38" s="1"/>
  <c r="O38" s="1"/>
  <c r="J44" i="67"/>
  <c r="K37"/>
  <c r="N36"/>
  <c r="M36" s="1"/>
  <c r="O36" s="1"/>
  <c r="J43" i="66"/>
  <c r="K38"/>
  <c r="N37"/>
  <c r="M37" s="1"/>
  <c r="O37" s="1"/>
  <c r="J43" i="65"/>
  <c r="K38"/>
  <c r="N37"/>
  <c r="M37" s="1"/>
  <c r="O37" s="1"/>
  <c r="J43" i="64"/>
  <c r="K38"/>
  <c r="N37"/>
  <c r="M37" s="1"/>
  <c r="O37" s="1"/>
  <c r="J43" i="63"/>
  <c r="K38"/>
  <c r="N37"/>
  <c r="M37" s="1"/>
  <c r="O37" s="1"/>
  <c r="J43" i="62"/>
  <c r="K39"/>
  <c r="N38"/>
  <c r="M38" s="1"/>
  <c r="O38" s="1"/>
  <c r="J44" i="61"/>
  <c r="K37"/>
  <c r="N36"/>
  <c r="M36" s="1"/>
  <c r="O36" s="1"/>
  <c r="J44" i="60"/>
  <c r="K38"/>
  <c r="N37"/>
  <c r="M37" s="1"/>
  <c r="O37" s="1"/>
  <c r="J43" i="59"/>
  <c r="K39"/>
  <c r="N38"/>
  <c r="M38" s="1"/>
  <c r="O38" s="1"/>
  <c r="K39" i="58"/>
  <c r="N38"/>
  <c r="M38" s="1"/>
  <c r="O38" s="1"/>
  <c r="J43"/>
  <c r="J44" i="57"/>
  <c r="K37"/>
  <c r="N36"/>
  <c r="M36" s="1"/>
  <c r="O36" s="1"/>
  <c r="J44" i="56"/>
  <c r="K37"/>
  <c r="N36"/>
  <c r="M36" s="1"/>
  <c r="O36" s="1"/>
  <c r="J44" i="55"/>
  <c r="K37"/>
  <c r="N36"/>
  <c r="M36" s="1"/>
  <c r="O36" s="1"/>
  <c r="J44" i="54"/>
  <c r="K38"/>
  <c r="N37"/>
  <c r="M37" s="1"/>
  <c r="O37" s="1"/>
  <c r="J44" i="53"/>
  <c r="K38"/>
  <c r="N37"/>
  <c r="M37" s="1"/>
  <c r="O37" s="1"/>
  <c r="J44" i="52"/>
  <c r="K37"/>
  <c r="N36"/>
  <c r="M36" s="1"/>
  <c r="O36" s="1"/>
  <c r="J44" i="51"/>
  <c r="K37"/>
  <c r="N36"/>
  <c r="M36" s="1"/>
  <c r="O36" s="1"/>
  <c r="J43" i="50"/>
  <c r="K39"/>
  <c r="N38"/>
  <c r="M38" s="1"/>
  <c r="O38" s="1"/>
  <c r="J44" i="49"/>
  <c r="K37"/>
  <c r="N36"/>
  <c r="M36" s="1"/>
  <c r="O36" s="1"/>
  <c r="J44" i="48"/>
  <c r="K38"/>
  <c r="N37"/>
  <c r="M37" s="1"/>
  <c r="O37" s="1"/>
  <c r="K39" i="47"/>
  <c r="N38"/>
  <c r="M38" s="1"/>
  <c r="O38" s="1"/>
  <c r="J43"/>
  <c r="J44" i="46"/>
  <c r="K37"/>
  <c r="N36"/>
  <c r="M36" s="1"/>
  <c r="O36" s="1"/>
  <c r="J43" i="45"/>
  <c r="K39"/>
  <c r="N38"/>
  <c r="M38" s="1"/>
  <c r="O38" s="1"/>
  <c r="J43" i="44"/>
  <c r="K38"/>
  <c r="N37"/>
  <c r="M37" s="1"/>
  <c r="O37" s="1"/>
  <c r="K39" i="43"/>
  <c r="N38"/>
  <c r="M38" s="1"/>
  <c r="O38" s="1"/>
  <c r="J43"/>
  <c r="J44" i="42"/>
  <c r="K37"/>
  <c r="N36"/>
  <c r="M36" s="1"/>
  <c r="O36" s="1"/>
  <c r="J44" i="41"/>
  <c r="K37"/>
  <c r="N36"/>
  <c r="M36" s="1"/>
  <c r="O36" s="1"/>
  <c r="J44" i="40"/>
  <c r="K37"/>
  <c r="N36"/>
  <c r="M36" s="1"/>
  <c r="O36" s="1"/>
  <c r="K39" i="39"/>
  <c r="N38"/>
  <c r="M38" s="1"/>
  <c r="O38" s="1"/>
  <c r="J43"/>
  <c r="K39" i="38"/>
  <c r="N38"/>
  <c r="M38" s="1"/>
  <c r="O38" s="1"/>
  <c r="J43"/>
  <c r="K39" i="37"/>
  <c r="N38"/>
  <c r="M38" s="1"/>
  <c r="O38" s="1"/>
  <c r="J43"/>
  <c r="J43" i="36"/>
  <c r="K39"/>
  <c r="N38"/>
  <c r="M38" s="1"/>
  <c r="O38" s="1"/>
  <c r="J44" i="35"/>
  <c r="K37"/>
  <c r="N36"/>
  <c r="M36" s="1"/>
  <c r="O36" s="1"/>
  <c r="K39" i="34"/>
  <c r="N38"/>
  <c r="M38" s="1"/>
  <c r="O38" s="1"/>
  <c r="J43"/>
  <c r="J44" i="33"/>
  <c r="K37"/>
  <c r="N36"/>
  <c r="M36" s="1"/>
  <c r="O36" s="1"/>
  <c r="J43" i="32"/>
  <c r="K38"/>
  <c r="N37"/>
  <c r="M37" s="1"/>
  <c r="O37" s="1"/>
  <c r="J44" i="31"/>
  <c r="K37"/>
  <c r="N36"/>
  <c r="M36" s="1"/>
  <c r="O36" s="1"/>
  <c r="K39" i="30"/>
  <c r="N38"/>
  <c r="M38" s="1"/>
  <c r="O38" s="1"/>
  <c r="J43"/>
  <c r="K39" i="29"/>
  <c r="N38"/>
  <c r="M38" s="1"/>
  <c r="O38" s="1"/>
  <c r="J43"/>
  <c r="J44" i="28"/>
  <c r="K37"/>
  <c r="N36"/>
  <c r="M36" s="1"/>
  <c r="O36" s="1"/>
  <c r="K37" i="27"/>
  <c r="N36"/>
  <c r="M36" s="1"/>
  <c r="O36" s="1"/>
  <c r="J44"/>
  <c r="K39" i="26"/>
  <c r="N38"/>
  <c r="M38" s="1"/>
  <c r="O38" s="1"/>
  <c r="J43"/>
  <c r="J44" i="25"/>
  <c r="K37"/>
  <c r="N36"/>
  <c r="M36" s="1"/>
  <c r="O36" s="1"/>
  <c r="J44" i="24"/>
  <c r="K37"/>
  <c r="N36"/>
  <c r="M36" s="1"/>
  <c r="O36" s="1"/>
  <c r="K39" i="23"/>
  <c r="N38"/>
  <c r="M38" s="1"/>
  <c r="O38" s="1"/>
  <c r="J43"/>
  <c r="K37" i="2"/>
  <c r="N36"/>
  <c r="M36" s="1"/>
  <c r="O36" s="1"/>
  <c r="J41"/>
  <c r="J45" i="86" l="1"/>
  <c r="K38"/>
  <c r="N37"/>
  <c r="M37" s="1"/>
  <c r="O37" s="1"/>
  <c r="J45" i="85"/>
  <c r="K38"/>
  <c r="N37"/>
  <c r="M37" s="1"/>
  <c r="O37" s="1"/>
  <c r="J45" i="84"/>
  <c r="K38"/>
  <c r="N37"/>
  <c r="M37" s="1"/>
  <c r="O37" s="1"/>
  <c r="J45" i="83"/>
  <c r="K38"/>
  <c r="N37"/>
  <c r="M37" s="1"/>
  <c r="O37" s="1"/>
  <c r="J45" i="82"/>
  <c r="K38"/>
  <c r="N37"/>
  <c r="M37" s="1"/>
  <c r="O37" s="1"/>
  <c r="J44" i="81"/>
  <c r="K39"/>
  <c r="N38"/>
  <c r="M38" s="1"/>
  <c r="O38" s="1"/>
  <c r="J45" i="80"/>
  <c r="K38"/>
  <c r="N37"/>
  <c r="M37" s="1"/>
  <c r="O37" s="1"/>
  <c r="J45" i="79"/>
  <c r="K38"/>
  <c r="N37"/>
  <c r="M37" s="1"/>
  <c r="O37" s="1"/>
  <c r="J45" i="78"/>
  <c r="K38"/>
  <c r="N37"/>
  <c r="M37" s="1"/>
  <c r="O37" s="1"/>
  <c r="J45" i="77"/>
  <c r="K38"/>
  <c r="N37"/>
  <c r="M37" s="1"/>
  <c r="O37" s="1"/>
  <c r="J45" i="76"/>
  <c r="K38"/>
  <c r="N37"/>
  <c r="M37" s="1"/>
  <c r="O37" s="1"/>
  <c r="J45" i="75"/>
  <c r="K38"/>
  <c r="N37"/>
  <c r="M37" s="1"/>
  <c r="O37" s="1"/>
  <c r="J45" i="74"/>
  <c r="K38"/>
  <c r="N37"/>
  <c r="M37" s="1"/>
  <c r="O37" s="1"/>
  <c r="J45" i="73"/>
  <c r="K38"/>
  <c r="N37"/>
  <c r="M37" s="1"/>
  <c r="O37" s="1"/>
  <c r="J45" i="72"/>
  <c r="K38"/>
  <c r="N37"/>
  <c r="M37" s="1"/>
  <c r="O37" s="1"/>
  <c r="J45" i="71"/>
  <c r="K38"/>
  <c r="N37"/>
  <c r="M37" s="1"/>
  <c r="O37" s="1"/>
  <c r="J45" i="70"/>
  <c r="K38"/>
  <c r="N37"/>
  <c r="M37" s="1"/>
  <c r="O37" s="1"/>
  <c r="J45" i="69"/>
  <c r="K38"/>
  <c r="N37"/>
  <c r="M37" s="1"/>
  <c r="O37" s="1"/>
  <c r="J44" i="68"/>
  <c r="K40"/>
  <c r="N39"/>
  <c r="M39" s="1"/>
  <c r="O39" s="1"/>
  <c r="J45" i="67"/>
  <c r="K38"/>
  <c r="N37"/>
  <c r="M37" s="1"/>
  <c r="O37" s="1"/>
  <c r="J44" i="66"/>
  <c r="K39"/>
  <c r="N38"/>
  <c r="M38" s="1"/>
  <c r="O38" s="1"/>
  <c r="J44" i="65"/>
  <c r="K39"/>
  <c r="N38"/>
  <c r="M38" s="1"/>
  <c r="O38" s="1"/>
  <c r="J44" i="64"/>
  <c r="K39"/>
  <c r="N38"/>
  <c r="M38" s="1"/>
  <c r="O38" s="1"/>
  <c r="J44" i="63"/>
  <c r="K39"/>
  <c r="N38"/>
  <c r="M38" s="1"/>
  <c r="O38" s="1"/>
  <c r="J44" i="62"/>
  <c r="K40"/>
  <c r="N39"/>
  <c r="M39" s="1"/>
  <c r="O39" s="1"/>
  <c r="J45" i="61"/>
  <c r="K38"/>
  <c r="N37"/>
  <c r="M37" s="1"/>
  <c r="O37" s="1"/>
  <c r="J45" i="60"/>
  <c r="K39"/>
  <c r="N38"/>
  <c r="M38" s="1"/>
  <c r="O38" s="1"/>
  <c r="J44" i="59"/>
  <c r="K40"/>
  <c r="N39"/>
  <c r="M39" s="1"/>
  <c r="O39" s="1"/>
  <c r="J44" i="58"/>
  <c r="K40"/>
  <c r="N39"/>
  <c r="M39" s="1"/>
  <c r="O39" s="1"/>
  <c r="J45" i="57"/>
  <c r="K38"/>
  <c r="N37"/>
  <c r="M37" s="1"/>
  <c r="O37" s="1"/>
  <c r="J45" i="56"/>
  <c r="K38"/>
  <c r="N37"/>
  <c r="M37" s="1"/>
  <c r="O37" s="1"/>
  <c r="J45" i="55"/>
  <c r="K38"/>
  <c r="N37"/>
  <c r="M37" s="1"/>
  <c r="O37" s="1"/>
  <c r="J45" i="54"/>
  <c r="K39"/>
  <c r="N38"/>
  <c r="M38" s="1"/>
  <c r="O38" s="1"/>
  <c r="J45" i="53"/>
  <c r="K39"/>
  <c r="N38"/>
  <c r="M38" s="1"/>
  <c r="O38" s="1"/>
  <c r="J45" i="52"/>
  <c r="K38"/>
  <c r="N37"/>
  <c r="M37" s="1"/>
  <c r="O37" s="1"/>
  <c r="J45" i="51"/>
  <c r="K38"/>
  <c r="N37"/>
  <c r="M37" s="1"/>
  <c r="O37" s="1"/>
  <c r="J44" i="50"/>
  <c r="K40"/>
  <c r="N39"/>
  <c r="M39" s="1"/>
  <c r="O39" s="1"/>
  <c r="J45" i="49"/>
  <c r="K38"/>
  <c r="N37"/>
  <c r="M37" s="1"/>
  <c r="O37" s="1"/>
  <c r="J45" i="48"/>
  <c r="K39"/>
  <c r="N38"/>
  <c r="M38" s="1"/>
  <c r="O38" s="1"/>
  <c r="J44" i="47"/>
  <c r="K40"/>
  <c r="N39"/>
  <c r="M39" s="1"/>
  <c r="O39" s="1"/>
  <c r="J45" i="46"/>
  <c r="K38"/>
  <c r="N37"/>
  <c r="M37" s="1"/>
  <c r="O37" s="1"/>
  <c r="J44" i="45"/>
  <c r="K40"/>
  <c r="N39"/>
  <c r="M39" s="1"/>
  <c r="O39" s="1"/>
  <c r="J44" i="44"/>
  <c r="K39"/>
  <c r="N38"/>
  <c r="M38" s="1"/>
  <c r="O38" s="1"/>
  <c r="J44" i="43"/>
  <c r="K40"/>
  <c r="N39"/>
  <c r="M39" s="1"/>
  <c r="O39" s="1"/>
  <c r="J45" i="42"/>
  <c r="K38"/>
  <c r="N37"/>
  <c r="M37" s="1"/>
  <c r="O37" s="1"/>
  <c r="J45" i="41"/>
  <c r="K38"/>
  <c r="N37"/>
  <c r="M37" s="1"/>
  <c r="O37" s="1"/>
  <c r="J45" i="40"/>
  <c r="K38"/>
  <c r="N37"/>
  <c r="M37" s="1"/>
  <c r="O37" s="1"/>
  <c r="J44" i="39"/>
  <c r="K40"/>
  <c r="N39"/>
  <c r="M39" s="1"/>
  <c r="O39" s="1"/>
  <c r="J44" i="38"/>
  <c r="K40"/>
  <c r="N39"/>
  <c r="M39" s="1"/>
  <c r="O39" s="1"/>
  <c r="J44" i="37"/>
  <c r="K40"/>
  <c r="N39"/>
  <c r="M39" s="1"/>
  <c r="O39" s="1"/>
  <c r="J44" i="36"/>
  <c r="K40"/>
  <c r="N39"/>
  <c r="M39" s="1"/>
  <c r="O39" s="1"/>
  <c r="J45" i="35"/>
  <c r="K38"/>
  <c r="N37"/>
  <c r="M37" s="1"/>
  <c r="O37" s="1"/>
  <c r="J44" i="34"/>
  <c r="K40"/>
  <c r="N39"/>
  <c r="M39" s="1"/>
  <c r="O39" s="1"/>
  <c r="J45" i="33"/>
  <c r="K38"/>
  <c r="N37"/>
  <c r="M37" s="1"/>
  <c r="O37" s="1"/>
  <c r="J44" i="32"/>
  <c r="K39"/>
  <c r="N38"/>
  <c r="M38" s="1"/>
  <c r="O38" s="1"/>
  <c r="J45" i="31"/>
  <c r="K38"/>
  <c r="N37"/>
  <c r="M37" s="1"/>
  <c r="O37" s="1"/>
  <c r="J44" i="30"/>
  <c r="K40"/>
  <c r="N39"/>
  <c r="M39" s="1"/>
  <c r="O39" s="1"/>
  <c r="J44" i="29"/>
  <c r="K40"/>
  <c r="N39"/>
  <c r="M39" s="1"/>
  <c r="O39" s="1"/>
  <c r="J45" i="28"/>
  <c r="K38"/>
  <c r="N37"/>
  <c r="M37" s="1"/>
  <c r="O37" s="1"/>
  <c r="J45" i="27"/>
  <c r="K38"/>
  <c r="N37"/>
  <c r="M37" s="1"/>
  <c r="O37" s="1"/>
  <c r="J44" i="26"/>
  <c r="K40"/>
  <c r="N39"/>
  <c r="M39" s="1"/>
  <c r="O39" s="1"/>
  <c r="J45" i="25"/>
  <c r="K38"/>
  <c r="N37"/>
  <c r="M37" s="1"/>
  <c r="O37" s="1"/>
  <c r="J45" i="24"/>
  <c r="K38"/>
  <c r="N37"/>
  <c r="M37" s="1"/>
  <c r="O37" s="1"/>
  <c r="J44" i="23"/>
  <c r="K40"/>
  <c r="N39"/>
  <c r="M39" s="1"/>
  <c r="O39" s="1"/>
  <c r="J42" i="2"/>
  <c r="K38"/>
  <c r="N37"/>
  <c r="M37" s="1"/>
  <c r="O37" s="1"/>
  <c r="J46" i="86" l="1"/>
  <c r="K39"/>
  <c r="N38"/>
  <c r="M38" s="1"/>
  <c r="O38" s="1"/>
  <c r="J46" i="85"/>
  <c r="K39"/>
  <c r="N38"/>
  <c r="M38" s="1"/>
  <c r="O38" s="1"/>
  <c r="J46" i="84"/>
  <c r="K39"/>
  <c r="N38"/>
  <c r="M38" s="1"/>
  <c r="O38" s="1"/>
  <c r="J46" i="83"/>
  <c r="K39"/>
  <c r="N38"/>
  <c r="M38" s="1"/>
  <c r="O38" s="1"/>
  <c r="J46" i="82"/>
  <c r="K39"/>
  <c r="N38"/>
  <c r="M38" s="1"/>
  <c r="O38" s="1"/>
  <c r="J45" i="81"/>
  <c r="K40"/>
  <c r="N39"/>
  <c r="M39" s="1"/>
  <c r="O39" s="1"/>
  <c r="J46" i="80"/>
  <c r="K39"/>
  <c r="N38"/>
  <c r="M38" s="1"/>
  <c r="O38" s="1"/>
  <c r="J46" i="79"/>
  <c r="K39"/>
  <c r="N38"/>
  <c r="M38" s="1"/>
  <c r="O38" s="1"/>
  <c r="J46" i="78"/>
  <c r="K39"/>
  <c r="N38"/>
  <c r="M38" s="1"/>
  <c r="O38" s="1"/>
  <c r="J46" i="77"/>
  <c r="K39"/>
  <c r="N38"/>
  <c r="M38" s="1"/>
  <c r="O38" s="1"/>
  <c r="K39" i="76"/>
  <c r="N38"/>
  <c r="M38" s="1"/>
  <c r="O38" s="1"/>
  <c r="J46"/>
  <c r="J46" i="75"/>
  <c r="K39"/>
  <c r="N38"/>
  <c r="M38" s="1"/>
  <c r="O38" s="1"/>
  <c r="J46" i="74"/>
  <c r="K39"/>
  <c r="N38"/>
  <c r="M38" s="1"/>
  <c r="O38" s="1"/>
  <c r="J46" i="73"/>
  <c r="K39"/>
  <c r="N38"/>
  <c r="M38" s="1"/>
  <c r="O38" s="1"/>
  <c r="J46" i="72"/>
  <c r="K39"/>
  <c r="N38"/>
  <c r="M38" s="1"/>
  <c r="O38" s="1"/>
  <c r="J46" i="71"/>
  <c r="K39"/>
  <c r="N38"/>
  <c r="M38" s="1"/>
  <c r="O38" s="1"/>
  <c r="J46" i="70"/>
  <c r="K39"/>
  <c r="N38"/>
  <c r="M38" s="1"/>
  <c r="O38" s="1"/>
  <c r="J46" i="69"/>
  <c r="K39"/>
  <c r="N38"/>
  <c r="M38" s="1"/>
  <c r="O38" s="1"/>
  <c r="J45" i="68"/>
  <c r="K41"/>
  <c r="N40"/>
  <c r="M40" s="1"/>
  <c r="O40" s="1"/>
  <c r="J46" i="67"/>
  <c r="K39"/>
  <c r="N38"/>
  <c r="M38" s="1"/>
  <c r="O38" s="1"/>
  <c r="J45" i="66"/>
  <c r="K40"/>
  <c r="N39"/>
  <c r="M39" s="1"/>
  <c r="O39" s="1"/>
  <c r="J45" i="65"/>
  <c r="K40"/>
  <c r="N39"/>
  <c r="M39" s="1"/>
  <c r="O39" s="1"/>
  <c r="J45" i="64"/>
  <c r="K40"/>
  <c r="N39"/>
  <c r="M39" s="1"/>
  <c r="O39" s="1"/>
  <c r="J45" i="63"/>
  <c r="K40"/>
  <c r="N39"/>
  <c r="M39" s="1"/>
  <c r="O39" s="1"/>
  <c r="J45" i="62"/>
  <c r="K41"/>
  <c r="N40"/>
  <c r="M40" s="1"/>
  <c r="O40" s="1"/>
  <c r="J46" i="61"/>
  <c r="K39"/>
  <c r="N38"/>
  <c r="M38" s="1"/>
  <c r="O38" s="1"/>
  <c r="J46" i="60"/>
  <c r="K40"/>
  <c r="N39"/>
  <c r="M39" s="1"/>
  <c r="O39" s="1"/>
  <c r="J45" i="59"/>
  <c r="K41"/>
  <c r="N40"/>
  <c r="M40" s="1"/>
  <c r="O40" s="1"/>
  <c r="K41" i="58"/>
  <c r="N40"/>
  <c r="M40" s="1"/>
  <c r="O40" s="1"/>
  <c r="J45"/>
  <c r="J46" i="57"/>
  <c r="K39"/>
  <c r="N38"/>
  <c r="M38" s="1"/>
  <c r="O38" s="1"/>
  <c r="J46" i="56"/>
  <c r="K39"/>
  <c r="N38"/>
  <c r="M38" s="1"/>
  <c r="O38" s="1"/>
  <c r="J46" i="55"/>
  <c r="K39"/>
  <c r="N38"/>
  <c r="M38" s="1"/>
  <c r="O38" s="1"/>
  <c r="J46" i="54"/>
  <c r="K40"/>
  <c r="N39"/>
  <c r="M39" s="1"/>
  <c r="O39" s="1"/>
  <c r="J46" i="53"/>
  <c r="K40"/>
  <c r="N39"/>
  <c r="M39" s="1"/>
  <c r="O39" s="1"/>
  <c r="J46" i="52"/>
  <c r="K39"/>
  <c r="N38"/>
  <c r="M38" s="1"/>
  <c r="O38" s="1"/>
  <c r="J46" i="51"/>
  <c r="K39"/>
  <c r="N38"/>
  <c r="M38" s="1"/>
  <c r="O38" s="1"/>
  <c r="J45" i="50"/>
  <c r="K41"/>
  <c r="N40"/>
  <c r="M40" s="1"/>
  <c r="O40" s="1"/>
  <c r="J46" i="49"/>
  <c r="K39"/>
  <c r="N38"/>
  <c r="M38" s="1"/>
  <c r="O38" s="1"/>
  <c r="J46" i="48"/>
  <c r="K40"/>
  <c r="N39"/>
  <c r="M39" s="1"/>
  <c r="O39" s="1"/>
  <c r="K41" i="47"/>
  <c r="N40"/>
  <c r="M40" s="1"/>
  <c r="O40" s="1"/>
  <c r="J45"/>
  <c r="J46" i="46"/>
  <c r="K39"/>
  <c r="N38"/>
  <c r="M38" s="1"/>
  <c r="O38" s="1"/>
  <c r="J45" i="45"/>
  <c r="K41"/>
  <c r="N40"/>
  <c r="M40" s="1"/>
  <c r="O40" s="1"/>
  <c r="J45" i="44"/>
  <c r="K40"/>
  <c r="N39"/>
  <c r="M39" s="1"/>
  <c r="O39" s="1"/>
  <c r="K41" i="43"/>
  <c r="N40"/>
  <c r="M40" s="1"/>
  <c r="O40" s="1"/>
  <c r="J45"/>
  <c r="J46" i="42"/>
  <c r="K39"/>
  <c r="N38"/>
  <c r="M38" s="1"/>
  <c r="O38" s="1"/>
  <c r="J46" i="41"/>
  <c r="K39"/>
  <c r="N38"/>
  <c r="M38" s="1"/>
  <c r="O38" s="1"/>
  <c r="J46" i="40"/>
  <c r="K39"/>
  <c r="N38"/>
  <c r="M38" s="1"/>
  <c r="O38" s="1"/>
  <c r="K41" i="39"/>
  <c r="N40"/>
  <c r="M40" s="1"/>
  <c r="O40" s="1"/>
  <c r="J45"/>
  <c r="K41" i="38"/>
  <c r="N40"/>
  <c r="M40" s="1"/>
  <c r="O40" s="1"/>
  <c r="J45"/>
  <c r="K41" i="37"/>
  <c r="N40"/>
  <c r="M40" s="1"/>
  <c r="O40" s="1"/>
  <c r="J45"/>
  <c r="J45" i="36"/>
  <c r="K41"/>
  <c r="N40"/>
  <c r="M40" s="1"/>
  <c r="O40" s="1"/>
  <c r="J46" i="35"/>
  <c r="K39"/>
  <c r="N38"/>
  <c r="M38" s="1"/>
  <c r="O38" s="1"/>
  <c r="K41" i="34"/>
  <c r="N40"/>
  <c r="M40" s="1"/>
  <c r="O40" s="1"/>
  <c r="J45"/>
  <c r="J46" i="33"/>
  <c r="K39"/>
  <c r="N38"/>
  <c r="M38" s="1"/>
  <c r="O38" s="1"/>
  <c r="J45" i="32"/>
  <c r="K40"/>
  <c r="N39"/>
  <c r="M39" s="1"/>
  <c r="O39" s="1"/>
  <c r="J46" i="31"/>
  <c r="K39"/>
  <c r="N38"/>
  <c r="M38" s="1"/>
  <c r="O38" s="1"/>
  <c r="K41" i="30"/>
  <c r="N40"/>
  <c r="M40" s="1"/>
  <c r="O40" s="1"/>
  <c r="J45"/>
  <c r="K41" i="29"/>
  <c r="N40"/>
  <c r="M40" s="1"/>
  <c r="O40" s="1"/>
  <c r="J45"/>
  <c r="J46" i="28"/>
  <c r="K39"/>
  <c r="N38"/>
  <c r="M38" s="1"/>
  <c r="O38" s="1"/>
  <c r="K39" i="27"/>
  <c r="N38"/>
  <c r="M38" s="1"/>
  <c r="O38" s="1"/>
  <c r="J46"/>
  <c r="K41" i="26"/>
  <c r="N40"/>
  <c r="M40" s="1"/>
  <c r="O40" s="1"/>
  <c r="J45"/>
  <c r="J46" i="25"/>
  <c r="K39"/>
  <c r="N38"/>
  <c r="M38" s="1"/>
  <c r="O38" s="1"/>
  <c r="J46" i="24"/>
  <c r="K39"/>
  <c r="N38"/>
  <c r="M38" s="1"/>
  <c r="O38" s="1"/>
  <c r="K41" i="23"/>
  <c r="N40"/>
  <c r="M40" s="1"/>
  <c r="O40" s="1"/>
  <c r="J45"/>
  <c r="K39" i="2"/>
  <c r="N38"/>
  <c r="M38" s="1"/>
  <c r="O38" s="1"/>
  <c r="J43"/>
  <c r="J47" i="86" l="1"/>
  <c r="K40"/>
  <c r="N39"/>
  <c r="M39" s="1"/>
  <c r="O39" s="1"/>
  <c r="J47" i="85"/>
  <c r="K40"/>
  <c r="N39"/>
  <c r="M39" s="1"/>
  <c r="O39" s="1"/>
  <c r="J47" i="84"/>
  <c r="K40"/>
  <c r="N39"/>
  <c r="M39" s="1"/>
  <c r="O39" s="1"/>
  <c r="J47" i="83"/>
  <c r="K40"/>
  <c r="N39"/>
  <c r="M39" s="1"/>
  <c r="O39" s="1"/>
  <c r="J47" i="82"/>
  <c r="K40"/>
  <c r="N39"/>
  <c r="M39" s="1"/>
  <c r="O39" s="1"/>
  <c r="J46" i="81"/>
  <c r="K41"/>
  <c r="N40"/>
  <c r="M40" s="1"/>
  <c r="O40" s="1"/>
  <c r="J47" i="80"/>
  <c r="K40"/>
  <c r="N39"/>
  <c r="M39" s="1"/>
  <c r="O39" s="1"/>
  <c r="J47" i="79"/>
  <c r="K40"/>
  <c r="N39"/>
  <c r="M39" s="1"/>
  <c r="O39" s="1"/>
  <c r="J47" i="78"/>
  <c r="K40"/>
  <c r="N39"/>
  <c r="M39" s="1"/>
  <c r="O39" s="1"/>
  <c r="J47" i="77"/>
  <c r="K40"/>
  <c r="N39"/>
  <c r="M39" s="1"/>
  <c r="O39" s="1"/>
  <c r="J47" i="76"/>
  <c r="K40"/>
  <c r="N39"/>
  <c r="M39" s="1"/>
  <c r="O39" s="1"/>
  <c r="J47" i="75"/>
  <c r="K40"/>
  <c r="N39"/>
  <c r="M39" s="1"/>
  <c r="O39" s="1"/>
  <c r="J47" i="74"/>
  <c r="K40"/>
  <c r="N39"/>
  <c r="M39" s="1"/>
  <c r="O39" s="1"/>
  <c r="J47" i="73"/>
  <c r="K40"/>
  <c r="N39"/>
  <c r="M39" s="1"/>
  <c r="O39" s="1"/>
  <c r="J47" i="72"/>
  <c r="K40"/>
  <c r="N39"/>
  <c r="M39" s="1"/>
  <c r="O39" s="1"/>
  <c r="J47" i="71"/>
  <c r="K40"/>
  <c r="N39"/>
  <c r="M39" s="1"/>
  <c r="O39" s="1"/>
  <c r="J47" i="70"/>
  <c r="K40"/>
  <c r="N39"/>
  <c r="M39" s="1"/>
  <c r="O39" s="1"/>
  <c r="J47" i="69"/>
  <c r="K40"/>
  <c r="N39"/>
  <c r="M39" s="1"/>
  <c r="O39" s="1"/>
  <c r="J46" i="68"/>
  <c r="K42"/>
  <c r="N41"/>
  <c r="M41" s="1"/>
  <c r="O41" s="1"/>
  <c r="J47" i="67"/>
  <c r="K40"/>
  <c r="N39"/>
  <c r="M39" s="1"/>
  <c r="O39" s="1"/>
  <c r="J46" i="66"/>
  <c r="K41"/>
  <c r="N40"/>
  <c r="M40" s="1"/>
  <c r="O40" s="1"/>
  <c r="J46" i="65"/>
  <c r="K41"/>
  <c r="N40"/>
  <c r="M40" s="1"/>
  <c r="O40" s="1"/>
  <c r="J46" i="64"/>
  <c r="K41"/>
  <c r="N40"/>
  <c r="M40" s="1"/>
  <c r="O40" s="1"/>
  <c r="J46" i="63"/>
  <c r="K41"/>
  <c r="N40"/>
  <c r="M40" s="1"/>
  <c r="O40" s="1"/>
  <c r="J46" i="62"/>
  <c r="K42"/>
  <c r="N41"/>
  <c r="M41" s="1"/>
  <c r="O41" s="1"/>
  <c r="J47" i="61"/>
  <c r="K40"/>
  <c r="N39"/>
  <c r="M39" s="1"/>
  <c r="O39" s="1"/>
  <c r="J47" i="60"/>
  <c r="K41"/>
  <c r="N40"/>
  <c r="M40" s="1"/>
  <c r="O40" s="1"/>
  <c r="J46" i="59"/>
  <c r="K42"/>
  <c r="N41"/>
  <c r="M41" s="1"/>
  <c r="O41" s="1"/>
  <c r="J46" i="58"/>
  <c r="K42"/>
  <c r="N41"/>
  <c r="M41" s="1"/>
  <c r="O41" s="1"/>
  <c r="J47" i="57"/>
  <c r="K40"/>
  <c r="N39"/>
  <c r="M39" s="1"/>
  <c r="O39" s="1"/>
  <c r="J47" i="56"/>
  <c r="K40"/>
  <c r="N39"/>
  <c r="M39" s="1"/>
  <c r="O39" s="1"/>
  <c r="J47" i="55"/>
  <c r="K40"/>
  <c r="N39"/>
  <c r="M39" s="1"/>
  <c r="O39" s="1"/>
  <c r="J47" i="54"/>
  <c r="K41"/>
  <c r="N40"/>
  <c r="M40" s="1"/>
  <c r="O40" s="1"/>
  <c r="J47" i="53"/>
  <c r="K41"/>
  <c r="N40"/>
  <c r="M40" s="1"/>
  <c r="O40" s="1"/>
  <c r="J47" i="52"/>
  <c r="K40"/>
  <c r="N39"/>
  <c r="M39" s="1"/>
  <c r="O39" s="1"/>
  <c r="J47" i="51"/>
  <c r="K40"/>
  <c r="N39"/>
  <c r="M39" s="1"/>
  <c r="O39" s="1"/>
  <c r="J46" i="50"/>
  <c r="K42"/>
  <c r="N41"/>
  <c r="M41" s="1"/>
  <c r="O41" s="1"/>
  <c r="J47" i="49"/>
  <c r="K40"/>
  <c r="N39"/>
  <c r="M39" s="1"/>
  <c r="O39" s="1"/>
  <c r="J47" i="48"/>
  <c r="K41"/>
  <c r="N40"/>
  <c r="M40" s="1"/>
  <c r="O40" s="1"/>
  <c r="J46" i="47"/>
  <c r="K42"/>
  <c r="N41"/>
  <c r="M41" s="1"/>
  <c r="O41" s="1"/>
  <c r="J47" i="46"/>
  <c r="K40"/>
  <c r="N39"/>
  <c r="M39" s="1"/>
  <c r="O39" s="1"/>
  <c r="J46" i="45"/>
  <c r="K42"/>
  <c r="N41"/>
  <c r="M41" s="1"/>
  <c r="O41" s="1"/>
  <c r="J46" i="44"/>
  <c r="K41"/>
  <c r="N40"/>
  <c r="M40" s="1"/>
  <c r="O40" s="1"/>
  <c r="J46" i="43"/>
  <c r="K42"/>
  <c r="N41"/>
  <c r="M41" s="1"/>
  <c r="O41" s="1"/>
  <c r="J47" i="42"/>
  <c r="K40"/>
  <c r="N39"/>
  <c r="M39" s="1"/>
  <c r="O39" s="1"/>
  <c r="J47" i="41"/>
  <c r="K40"/>
  <c r="N39"/>
  <c r="M39" s="1"/>
  <c r="O39" s="1"/>
  <c r="J47" i="40"/>
  <c r="K40"/>
  <c r="N39"/>
  <c r="M39" s="1"/>
  <c r="O39" s="1"/>
  <c r="J46" i="39"/>
  <c r="K42"/>
  <c r="N41"/>
  <c r="M41" s="1"/>
  <c r="O41" s="1"/>
  <c r="J46" i="38"/>
  <c r="K42"/>
  <c r="N41"/>
  <c r="M41" s="1"/>
  <c r="O41" s="1"/>
  <c r="J46" i="37"/>
  <c r="K42"/>
  <c r="N41"/>
  <c r="M41" s="1"/>
  <c r="O41" s="1"/>
  <c r="J46" i="36"/>
  <c r="K42"/>
  <c r="N41"/>
  <c r="M41" s="1"/>
  <c r="O41" s="1"/>
  <c r="J47" i="35"/>
  <c r="K40"/>
  <c r="N39"/>
  <c r="M39" s="1"/>
  <c r="O39" s="1"/>
  <c r="J46" i="34"/>
  <c r="K42"/>
  <c r="N41"/>
  <c r="M41" s="1"/>
  <c r="O41" s="1"/>
  <c r="J47" i="33"/>
  <c r="K40"/>
  <c r="N39"/>
  <c r="M39" s="1"/>
  <c r="O39" s="1"/>
  <c r="J46" i="32"/>
  <c r="K41"/>
  <c r="N40"/>
  <c r="M40" s="1"/>
  <c r="O40" s="1"/>
  <c r="J47" i="31"/>
  <c r="K40"/>
  <c r="N39"/>
  <c r="M39" s="1"/>
  <c r="O39" s="1"/>
  <c r="J46" i="30"/>
  <c r="K42"/>
  <c r="N41"/>
  <c r="M41" s="1"/>
  <c r="O41" s="1"/>
  <c r="J46" i="29"/>
  <c r="K42"/>
  <c r="N41"/>
  <c r="M41" s="1"/>
  <c r="O41" s="1"/>
  <c r="J47" i="28"/>
  <c r="K40"/>
  <c r="N39"/>
  <c r="M39" s="1"/>
  <c r="O39" s="1"/>
  <c r="J47" i="27"/>
  <c r="K40"/>
  <c r="N39"/>
  <c r="M39" s="1"/>
  <c r="O39" s="1"/>
  <c r="J46" i="26"/>
  <c r="K42"/>
  <c r="N41"/>
  <c r="M41" s="1"/>
  <c r="O41" s="1"/>
  <c r="J47" i="25"/>
  <c r="K40"/>
  <c r="N39"/>
  <c r="M39" s="1"/>
  <c r="O39" s="1"/>
  <c r="J47" i="24"/>
  <c r="K40"/>
  <c r="N39"/>
  <c r="M39" s="1"/>
  <c r="O39" s="1"/>
  <c r="J46" i="23"/>
  <c r="K42"/>
  <c r="N41"/>
  <c r="M41" s="1"/>
  <c r="O41" s="1"/>
  <c r="J44" i="2"/>
  <c r="K40"/>
  <c r="N39"/>
  <c r="M39" s="1"/>
  <c r="O39" s="1"/>
  <c r="J48" i="86" l="1"/>
  <c r="K41"/>
  <c r="N40"/>
  <c r="M40" s="1"/>
  <c r="O40" s="1"/>
  <c r="J48" i="85"/>
  <c r="K41"/>
  <c r="N40"/>
  <c r="M40" s="1"/>
  <c r="O40" s="1"/>
  <c r="J48" i="84"/>
  <c r="K41"/>
  <c r="N40"/>
  <c r="M40" s="1"/>
  <c r="O40" s="1"/>
  <c r="J48" i="83"/>
  <c r="K41"/>
  <c r="N40"/>
  <c r="M40" s="1"/>
  <c r="O40" s="1"/>
  <c r="J48" i="82"/>
  <c r="K41"/>
  <c r="N40"/>
  <c r="M40" s="1"/>
  <c r="O40" s="1"/>
  <c r="J47" i="81"/>
  <c r="K42"/>
  <c r="N41"/>
  <c r="M41" s="1"/>
  <c r="O41" s="1"/>
  <c r="J48" i="80"/>
  <c r="K41"/>
  <c r="N40"/>
  <c r="M40" s="1"/>
  <c r="O40" s="1"/>
  <c r="J48" i="79"/>
  <c r="K41"/>
  <c r="N40"/>
  <c r="M40" s="1"/>
  <c r="O40" s="1"/>
  <c r="J48" i="78"/>
  <c r="K41"/>
  <c r="N40"/>
  <c r="M40" s="1"/>
  <c r="O40" s="1"/>
  <c r="J48" i="77"/>
  <c r="K41"/>
  <c r="N40"/>
  <c r="M40" s="1"/>
  <c r="O40" s="1"/>
  <c r="K41" i="76"/>
  <c r="N40"/>
  <c r="M40" s="1"/>
  <c r="O40" s="1"/>
  <c r="J48"/>
  <c r="J48" i="75"/>
  <c r="K41"/>
  <c r="N40"/>
  <c r="M40" s="1"/>
  <c r="O40" s="1"/>
  <c r="J48" i="74"/>
  <c r="K41"/>
  <c r="N40"/>
  <c r="M40" s="1"/>
  <c r="O40" s="1"/>
  <c r="J48" i="73"/>
  <c r="K41"/>
  <c r="N40"/>
  <c r="M40" s="1"/>
  <c r="O40" s="1"/>
  <c r="J48" i="72"/>
  <c r="K41"/>
  <c r="N40"/>
  <c r="M40" s="1"/>
  <c r="O40" s="1"/>
  <c r="J48" i="71"/>
  <c r="K41"/>
  <c r="N40"/>
  <c r="M40" s="1"/>
  <c r="O40" s="1"/>
  <c r="J48" i="70"/>
  <c r="K41"/>
  <c r="N40"/>
  <c r="M40" s="1"/>
  <c r="O40" s="1"/>
  <c r="J48" i="69"/>
  <c r="K41"/>
  <c r="N40"/>
  <c r="M40" s="1"/>
  <c r="O40" s="1"/>
  <c r="J47" i="68"/>
  <c r="K43"/>
  <c r="N42"/>
  <c r="M42" s="1"/>
  <c r="O42" s="1"/>
  <c r="J48" i="67"/>
  <c r="K41"/>
  <c r="N40"/>
  <c r="M40" s="1"/>
  <c r="O40" s="1"/>
  <c r="J47" i="66"/>
  <c r="K42"/>
  <c r="N41"/>
  <c r="M41" s="1"/>
  <c r="O41" s="1"/>
  <c r="J47" i="65"/>
  <c r="K42"/>
  <c r="N41"/>
  <c r="M41" s="1"/>
  <c r="O41" s="1"/>
  <c r="J47" i="64"/>
  <c r="K42"/>
  <c r="N41"/>
  <c r="M41" s="1"/>
  <c r="O41" s="1"/>
  <c r="J47" i="63"/>
  <c r="K42"/>
  <c r="N41"/>
  <c r="M41" s="1"/>
  <c r="O41" s="1"/>
  <c r="J47" i="62"/>
  <c r="K43"/>
  <c r="N42"/>
  <c r="M42" s="1"/>
  <c r="O42" s="1"/>
  <c r="J48" i="61"/>
  <c r="K41"/>
  <c r="N40"/>
  <c r="M40" s="1"/>
  <c r="O40" s="1"/>
  <c r="J48" i="60"/>
  <c r="K42"/>
  <c r="N41"/>
  <c r="M41" s="1"/>
  <c r="O41" s="1"/>
  <c r="J47" i="59"/>
  <c r="K43"/>
  <c r="N42"/>
  <c r="M42" s="1"/>
  <c r="O42" s="1"/>
  <c r="K43" i="58"/>
  <c r="N42"/>
  <c r="M42" s="1"/>
  <c r="O42" s="1"/>
  <c r="J47"/>
  <c r="J48" i="57"/>
  <c r="K41"/>
  <c r="N40"/>
  <c r="M40" s="1"/>
  <c r="O40" s="1"/>
  <c r="J48" i="56"/>
  <c r="K41"/>
  <c r="N40"/>
  <c r="M40" s="1"/>
  <c r="O40" s="1"/>
  <c r="J48" i="55"/>
  <c r="K41"/>
  <c r="N40"/>
  <c r="M40" s="1"/>
  <c r="O40" s="1"/>
  <c r="J48" i="54"/>
  <c r="K42"/>
  <c r="N41"/>
  <c r="M41" s="1"/>
  <c r="O41" s="1"/>
  <c r="J48" i="53"/>
  <c r="K42"/>
  <c r="N41"/>
  <c r="M41" s="1"/>
  <c r="O41" s="1"/>
  <c r="J48" i="52"/>
  <c r="K41"/>
  <c r="N40"/>
  <c r="M40" s="1"/>
  <c r="O40" s="1"/>
  <c r="J48" i="51"/>
  <c r="K41"/>
  <c r="N40"/>
  <c r="M40" s="1"/>
  <c r="O40" s="1"/>
  <c r="J47" i="50"/>
  <c r="K43"/>
  <c r="N42"/>
  <c r="M42" s="1"/>
  <c r="O42" s="1"/>
  <c r="J48" i="49"/>
  <c r="K41"/>
  <c r="N40"/>
  <c r="M40" s="1"/>
  <c r="O40" s="1"/>
  <c r="J48" i="48"/>
  <c r="K42"/>
  <c r="N41"/>
  <c r="M41" s="1"/>
  <c r="O41" s="1"/>
  <c r="K43" i="47"/>
  <c r="N42"/>
  <c r="M42" s="1"/>
  <c r="O42" s="1"/>
  <c r="J47"/>
  <c r="J48" i="46"/>
  <c r="K41"/>
  <c r="N40"/>
  <c r="M40" s="1"/>
  <c r="O40" s="1"/>
  <c r="J47" i="45"/>
  <c r="K43"/>
  <c r="N42"/>
  <c r="M42" s="1"/>
  <c r="O42" s="1"/>
  <c r="J47" i="44"/>
  <c r="K42"/>
  <c r="N41"/>
  <c r="M41" s="1"/>
  <c r="O41" s="1"/>
  <c r="K43" i="43"/>
  <c r="N42"/>
  <c r="M42" s="1"/>
  <c r="O42" s="1"/>
  <c r="J47"/>
  <c r="J48" i="42"/>
  <c r="K41"/>
  <c r="N40"/>
  <c r="M40" s="1"/>
  <c r="O40" s="1"/>
  <c r="J48" i="41"/>
  <c r="K41"/>
  <c r="N40"/>
  <c r="M40" s="1"/>
  <c r="O40" s="1"/>
  <c r="J48" i="40"/>
  <c r="K41"/>
  <c r="N40"/>
  <c r="M40" s="1"/>
  <c r="O40" s="1"/>
  <c r="K43" i="39"/>
  <c r="N42"/>
  <c r="M42" s="1"/>
  <c r="O42" s="1"/>
  <c r="J47"/>
  <c r="K43" i="38"/>
  <c r="N42"/>
  <c r="M42" s="1"/>
  <c r="O42" s="1"/>
  <c r="J47"/>
  <c r="K43" i="37"/>
  <c r="N42"/>
  <c r="M42" s="1"/>
  <c r="O42" s="1"/>
  <c r="J47"/>
  <c r="J47" i="36"/>
  <c r="K43"/>
  <c r="N42"/>
  <c r="M42" s="1"/>
  <c r="O42" s="1"/>
  <c r="J48" i="35"/>
  <c r="K41"/>
  <c r="N40"/>
  <c r="M40" s="1"/>
  <c r="O40" s="1"/>
  <c r="K43" i="34"/>
  <c r="N42"/>
  <c r="M42" s="1"/>
  <c r="O42" s="1"/>
  <c r="J47"/>
  <c r="J48" i="33"/>
  <c r="K41"/>
  <c r="N40"/>
  <c r="M40" s="1"/>
  <c r="O40" s="1"/>
  <c r="J47" i="32"/>
  <c r="K42"/>
  <c r="N41"/>
  <c r="M41" s="1"/>
  <c r="O41" s="1"/>
  <c r="J48" i="31"/>
  <c r="K41"/>
  <c r="N40"/>
  <c r="M40" s="1"/>
  <c r="O40" s="1"/>
  <c r="K43" i="30"/>
  <c r="N42"/>
  <c r="M42" s="1"/>
  <c r="O42" s="1"/>
  <c r="J47"/>
  <c r="K43" i="29"/>
  <c r="N42"/>
  <c r="M42" s="1"/>
  <c r="O42" s="1"/>
  <c r="J47"/>
  <c r="J48" i="28"/>
  <c r="K41"/>
  <c r="N40"/>
  <c r="M40" s="1"/>
  <c r="O40" s="1"/>
  <c r="K41" i="27"/>
  <c r="N40"/>
  <c r="M40" s="1"/>
  <c r="O40" s="1"/>
  <c r="J48"/>
  <c r="K43" i="26"/>
  <c r="N42"/>
  <c r="M42" s="1"/>
  <c r="O42" s="1"/>
  <c r="J47"/>
  <c r="J48" i="25"/>
  <c r="K41"/>
  <c r="N40"/>
  <c r="M40" s="1"/>
  <c r="O40" s="1"/>
  <c r="J48" i="24"/>
  <c r="K41"/>
  <c r="N40"/>
  <c r="M40" s="1"/>
  <c r="O40" s="1"/>
  <c r="K43" i="23"/>
  <c r="N42"/>
  <c r="M42" s="1"/>
  <c r="O42" s="1"/>
  <c r="J47"/>
  <c r="K41" i="2"/>
  <c r="N40"/>
  <c r="M40" s="1"/>
  <c r="O40" s="1"/>
  <c r="J45"/>
  <c r="J49" i="86" l="1"/>
  <c r="K42"/>
  <c r="N41"/>
  <c r="M41" s="1"/>
  <c r="O41" s="1"/>
  <c r="J49" i="85"/>
  <c r="K42"/>
  <c r="N41"/>
  <c r="M41" s="1"/>
  <c r="O41" s="1"/>
  <c r="J49" i="84"/>
  <c r="K42"/>
  <c r="N41"/>
  <c r="M41" s="1"/>
  <c r="O41" s="1"/>
  <c r="J49" i="83"/>
  <c r="K42"/>
  <c r="N41"/>
  <c r="M41" s="1"/>
  <c r="O41" s="1"/>
  <c r="J49" i="82"/>
  <c r="K42"/>
  <c r="N41"/>
  <c r="M41" s="1"/>
  <c r="O41" s="1"/>
  <c r="J48" i="81"/>
  <c r="K43"/>
  <c r="N42"/>
  <c r="M42" s="1"/>
  <c r="O42" s="1"/>
  <c r="J49" i="80"/>
  <c r="K42"/>
  <c r="N41"/>
  <c r="M41" s="1"/>
  <c r="O41" s="1"/>
  <c r="J49" i="79"/>
  <c r="K42"/>
  <c r="N41"/>
  <c r="M41" s="1"/>
  <c r="O41" s="1"/>
  <c r="J49" i="78"/>
  <c r="K42"/>
  <c r="N41"/>
  <c r="M41" s="1"/>
  <c r="O41" s="1"/>
  <c r="J49" i="77"/>
  <c r="K42"/>
  <c r="N41"/>
  <c r="M41" s="1"/>
  <c r="O41" s="1"/>
  <c r="J49" i="76"/>
  <c r="K42"/>
  <c r="N41"/>
  <c r="M41" s="1"/>
  <c r="O41" s="1"/>
  <c r="J49" i="75"/>
  <c r="K42"/>
  <c r="N41"/>
  <c r="M41" s="1"/>
  <c r="O41" s="1"/>
  <c r="J49" i="74"/>
  <c r="K42"/>
  <c r="N41"/>
  <c r="M41" s="1"/>
  <c r="O41" s="1"/>
  <c r="J49" i="73"/>
  <c r="K42"/>
  <c r="N41"/>
  <c r="M41" s="1"/>
  <c r="O41" s="1"/>
  <c r="J49" i="72"/>
  <c r="K42"/>
  <c r="N41"/>
  <c r="M41" s="1"/>
  <c r="O41" s="1"/>
  <c r="J49" i="71"/>
  <c r="K42"/>
  <c r="N41"/>
  <c r="M41" s="1"/>
  <c r="O41" s="1"/>
  <c r="J49" i="70"/>
  <c r="K42"/>
  <c r="N41"/>
  <c r="M41" s="1"/>
  <c r="O41" s="1"/>
  <c r="J49" i="69"/>
  <c r="K42"/>
  <c r="N41"/>
  <c r="M41" s="1"/>
  <c r="O41" s="1"/>
  <c r="J48" i="68"/>
  <c r="K44"/>
  <c r="N43"/>
  <c r="M43" s="1"/>
  <c r="O43" s="1"/>
  <c r="J49" i="67"/>
  <c r="K42"/>
  <c r="N41"/>
  <c r="M41" s="1"/>
  <c r="O41" s="1"/>
  <c r="J48" i="66"/>
  <c r="K43"/>
  <c r="N42"/>
  <c r="M42" s="1"/>
  <c r="O42" s="1"/>
  <c r="J48" i="65"/>
  <c r="K43"/>
  <c r="N42"/>
  <c r="M42" s="1"/>
  <c r="O42" s="1"/>
  <c r="J48" i="64"/>
  <c r="K43"/>
  <c r="N42"/>
  <c r="M42" s="1"/>
  <c r="O42" s="1"/>
  <c r="J48" i="63"/>
  <c r="K43"/>
  <c r="N42"/>
  <c r="M42" s="1"/>
  <c r="O42" s="1"/>
  <c r="J48" i="62"/>
  <c r="K44"/>
  <c r="N43"/>
  <c r="M43" s="1"/>
  <c r="O43" s="1"/>
  <c r="J49" i="61"/>
  <c r="K42"/>
  <c r="N41"/>
  <c r="M41" s="1"/>
  <c r="O41" s="1"/>
  <c r="J49" i="60"/>
  <c r="K43"/>
  <c r="N42"/>
  <c r="M42" s="1"/>
  <c r="O42" s="1"/>
  <c r="J48" i="59"/>
  <c r="K44"/>
  <c r="N43"/>
  <c r="M43" s="1"/>
  <c r="O43" s="1"/>
  <c r="J48" i="58"/>
  <c r="K44"/>
  <c r="N43"/>
  <c r="M43" s="1"/>
  <c r="O43" s="1"/>
  <c r="J49" i="57"/>
  <c r="K42"/>
  <c r="N41"/>
  <c r="M41" s="1"/>
  <c r="O41" s="1"/>
  <c r="J49" i="56"/>
  <c r="K42"/>
  <c r="N41"/>
  <c r="M41" s="1"/>
  <c r="O41" s="1"/>
  <c r="J49" i="55"/>
  <c r="K42"/>
  <c r="N41"/>
  <c r="M41" s="1"/>
  <c r="O41" s="1"/>
  <c r="J49" i="54"/>
  <c r="K43"/>
  <c r="N42"/>
  <c r="M42" s="1"/>
  <c r="O42" s="1"/>
  <c r="J49" i="53"/>
  <c r="K43"/>
  <c r="N42"/>
  <c r="M42" s="1"/>
  <c r="O42" s="1"/>
  <c r="J49" i="52"/>
  <c r="K42"/>
  <c r="N41"/>
  <c r="M41" s="1"/>
  <c r="O41" s="1"/>
  <c r="J49" i="51"/>
  <c r="K42"/>
  <c r="N41"/>
  <c r="M41" s="1"/>
  <c r="O41" s="1"/>
  <c r="J48" i="50"/>
  <c r="K44"/>
  <c r="N43"/>
  <c r="M43" s="1"/>
  <c r="O43" s="1"/>
  <c r="J49" i="49"/>
  <c r="K42"/>
  <c r="N41"/>
  <c r="M41" s="1"/>
  <c r="O41" s="1"/>
  <c r="J49" i="48"/>
  <c r="K43"/>
  <c r="N42"/>
  <c r="M42" s="1"/>
  <c r="O42" s="1"/>
  <c r="J48" i="47"/>
  <c r="K44"/>
  <c r="N43"/>
  <c r="M43" s="1"/>
  <c r="O43" s="1"/>
  <c r="J49" i="46"/>
  <c r="K42"/>
  <c r="N41"/>
  <c r="M41" s="1"/>
  <c r="O41" s="1"/>
  <c r="J48" i="45"/>
  <c r="K44"/>
  <c r="N43"/>
  <c r="M43" s="1"/>
  <c r="O43" s="1"/>
  <c r="J48" i="44"/>
  <c r="K43"/>
  <c r="N42"/>
  <c r="M42" s="1"/>
  <c r="O42" s="1"/>
  <c r="J48" i="43"/>
  <c r="K44"/>
  <c r="N43"/>
  <c r="M43" s="1"/>
  <c r="O43" s="1"/>
  <c r="J49" i="42"/>
  <c r="K42"/>
  <c r="N41"/>
  <c r="M41" s="1"/>
  <c r="O41" s="1"/>
  <c r="J49" i="41"/>
  <c r="K42"/>
  <c r="N41"/>
  <c r="M41" s="1"/>
  <c r="O41" s="1"/>
  <c r="J49" i="40"/>
  <c r="K42"/>
  <c r="N41"/>
  <c r="M41" s="1"/>
  <c r="O41" s="1"/>
  <c r="J48" i="39"/>
  <c r="K44"/>
  <c r="N43"/>
  <c r="M43" s="1"/>
  <c r="O43" s="1"/>
  <c r="J48" i="38"/>
  <c r="K44"/>
  <c r="N43"/>
  <c r="M43" s="1"/>
  <c r="O43" s="1"/>
  <c r="J48" i="37"/>
  <c r="K44"/>
  <c r="N43"/>
  <c r="M43" s="1"/>
  <c r="O43" s="1"/>
  <c r="J48" i="36"/>
  <c r="K44"/>
  <c r="N43"/>
  <c r="M43" s="1"/>
  <c r="O43" s="1"/>
  <c r="J49" i="35"/>
  <c r="K42"/>
  <c r="N41"/>
  <c r="M41" s="1"/>
  <c r="O41" s="1"/>
  <c r="J48" i="34"/>
  <c r="K44"/>
  <c r="N43"/>
  <c r="M43" s="1"/>
  <c r="O43" s="1"/>
  <c r="J49" i="33"/>
  <c r="K42"/>
  <c r="N41"/>
  <c r="M41" s="1"/>
  <c r="O41" s="1"/>
  <c r="J48" i="32"/>
  <c r="K43"/>
  <c r="N42"/>
  <c r="M42" s="1"/>
  <c r="O42" s="1"/>
  <c r="J49" i="31"/>
  <c r="K42"/>
  <c r="N41"/>
  <c r="M41" s="1"/>
  <c r="O41" s="1"/>
  <c r="J48" i="30"/>
  <c r="K44"/>
  <c r="N43"/>
  <c r="M43" s="1"/>
  <c r="O43" s="1"/>
  <c r="J48" i="29"/>
  <c r="K44"/>
  <c r="N43"/>
  <c r="M43" s="1"/>
  <c r="O43" s="1"/>
  <c r="J49" i="28"/>
  <c r="K42"/>
  <c r="N41"/>
  <c r="M41" s="1"/>
  <c r="O41" s="1"/>
  <c r="J49" i="27"/>
  <c r="K42"/>
  <c r="N41"/>
  <c r="M41" s="1"/>
  <c r="O41" s="1"/>
  <c r="J48" i="26"/>
  <c r="K44"/>
  <c r="N43"/>
  <c r="M43" s="1"/>
  <c r="O43" s="1"/>
  <c r="J49" i="25"/>
  <c r="K42"/>
  <c r="N41"/>
  <c r="M41" s="1"/>
  <c r="O41" s="1"/>
  <c r="J49" i="24"/>
  <c r="K42"/>
  <c r="N41"/>
  <c r="M41" s="1"/>
  <c r="O41" s="1"/>
  <c r="J48" i="23"/>
  <c r="K44"/>
  <c r="N43"/>
  <c r="M43" s="1"/>
  <c r="O43" s="1"/>
  <c r="J46" i="2"/>
  <c r="K42"/>
  <c r="N41"/>
  <c r="M41" s="1"/>
  <c r="O41" s="1"/>
  <c r="J50" i="86" l="1"/>
  <c r="K43"/>
  <c r="N42"/>
  <c r="M42" s="1"/>
  <c r="O42" s="1"/>
  <c r="J50" i="85"/>
  <c r="K43"/>
  <c r="N42"/>
  <c r="M42" s="1"/>
  <c r="O42" s="1"/>
  <c r="J50" i="84"/>
  <c r="K43"/>
  <c r="N42"/>
  <c r="M42" s="1"/>
  <c r="O42" s="1"/>
  <c r="J50" i="83"/>
  <c r="K43"/>
  <c r="N42"/>
  <c r="M42" s="1"/>
  <c r="O42" s="1"/>
  <c r="J50" i="82"/>
  <c r="K43"/>
  <c r="N42"/>
  <c r="M42" s="1"/>
  <c r="O42" s="1"/>
  <c r="J49" i="81"/>
  <c r="K44"/>
  <c r="N43"/>
  <c r="M43" s="1"/>
  <c r="O43" s="1"/>
  <c r="J50" i="80"/>
  <c r="K43"/>
  <c r="N42"/>
  <c r="M42" s="1"/>
  <c r="O42" s="1"/>
  <c r="J50" i="79"/>
  <c r="K43"/>
  <c r="N42"/>
  <c r="M42" s="1"/>
  <c r="O42" s="1"/>
  <c r="J50" i="78"/>
  <c r="K43"/>
  <c r="N42"/>
  <c r="M42" s="1"/>
  <c r="O42" s="1"/>
  <c r="J50" i="77"/>
  <c r="K43"/>
  <c r="N42"/>
  <c r="M42" s="1"/>
  <c r="O42" s="1"/>
  <c r="K43" i="76"/>
  <c r="N42"/>
  <c r="M42" s="1"/>
  <c r="O42" s="1"/>
  <c r="J50"/>
  <c r="J50" i="75"/>
  <c r="K43"/>
  <c r="N42"/>
  <c r="M42" s="1"/>
  <c r="O42" s="1"/>
  <c r="J50" i="74"/>
  <c r="K43"/>
  <c r="N42"/>
  <c r="M42" s="1"/>
  <c r="O42" s="1"/>
  <c r="J50" i="73"/>
  <c r="K43"/>
  <c r="N42"/>
  <c r="M42" s="1"/>
  <c r="O42" s="1"/>
  <c r="J50" i="72"/>
  <c r="K43"/>
  <c r="N42"/>
  <c r="M42" s="1"/>
  <c r="O42" s="1"/>
  <c r="J50" i="71"/>
  <c r="K43"/>
  <c r="N42"/>
  <c r="M42" s="1"/>
  <c r="O42" s="1"/>
  <c r="J50" i="70"/>
  <c r="K43"/>
  <c r="N42"/>
  <c r="M42" s="1"/>
  <c r="O42" s="1"/>
  <c r="J50" i="69"/>
  <c r="K43"/>
  <c r="N42"/>
  <c r="M42" s="1"/>
  <c r="O42" s="1"/>
  <c r="J49" i="68"/>
  <c r="K45"/>
  <c r="N44"/>
  <c r="M44" s="1"/>
  <c r="O44" s="1"/>
  <c r="J50" i="67"/>
  <c r="K43"/>
  <c r="N42"/>
  <c r="M42" s="1"/>
  <c r="O42" s="1"/>
  <c r="J49" i="66"/>
  <c r="K44"/>
  <c r="N43"/>
  <c r="M43" s="1"/>
  <c r="O43" s="1"/>
  <c r="J49" i="65"/>
  <c r="K44"/>
  <c r="N43"/>
  <c r="M43" s="1"/>
  <c r="O43" s="1"/>
  <c r="J49" i="64"/>
  <c r="K44"/>
  <c r="N43"/>
  <c r="M43" s="1"/>
  <c r="O43" s="1"/>
  <c r="J49" i="63"/>
  <c r="K44"/>
  <c r="N43"/>
  <c r="M43" s="1"/>
  <c r="O43" s="1"/>
  <c r="J49" i="62"/>
  <c r="K45"/>
  <c r="N44"/>
  <c r="M44" s="1"/>
  <c r="O44" s="1"/>
  <c r="J50" i="61"/>
  <c r="K43"/>
  <c r="N42"/>
  <c r="M42" s="1"/>
  <c r="O42" s="1"/>
  <c r="J50" i="60"/>
  <c r="K44"/>
  <c r="N43"/>
  <c r="M43" s="1"/>
  <c r="O43" s="1"/>
  <c r="J49" i="59"/>
  <c r="K45"/>
  <c r="N44"/>
  <c r="M44" s="1"/>
  <c r="O44" s="1"/>
  <c r="K45" i="58"/>
  <c r="N44"/>
  <c r="M44" s="1"/>
  <c r="O44" s="1"/>
  <c r="J49"/>
  <c r="J50" i="57"/>
  <c r="K43"/>
  <c r="N42"/>
  <c r="M42" s="1"/>
  <c r="O42" s="1"/>
  <c r="J50" i="56"/>
  <c r="K43"/>
  <c r="N42"/>
  <c r="M42" s="1"/>
  <c r="O42" s="1"/>
  <c r="J50" i="55"/>
  <c r="K43"/>
  <c r="N42"/>
  <c r="M42" s="1"/>
  <c r="O42" s="1"/>
  <c r="J50" i="54"/>
  <c r="K44"/>
  <c r="N43"/>
  <c r="M43" s="1"/>
  <c r="O43" s="1"/>
  <c r="J50" i="53"/>
  <c r="K44"/>
  <c r="N43"/>
  <c r="M43" s="1"/>
  <c r="O43" s="1"/>
  <c r="J50" i="52"/>
  <c r="K43"/>
  <c r="N42"/>
  <c r="M42" s="1"/>
  <c r="O42" s="1"/>
  <c r="J50" i="51"/>
  <c r="K43"/>
  <c r="N42"/>
  <c r="M42" s="1"/>
  <c r="O42" s="1"/>
  <c r="J49" i="50"/>
  <c r="K45"/>
  <c r="N44"/>
  <c r="M44" s="1"/>
  <c r="O44" s="1"/>
  <c r="J50" i="49"/>
  <c r="K43"/>
  <c r="N42"/>
  <c r="M42" s="1"/>
  <c r="O42" s="1"/>
  <c r="J50" i="48"/>
  <c r="K44"/>
  <c r="N43"/>
  <c r="M43" s="1"/>
  <c r="O43" s="1"/>
  <c r="K45" i="47"/>
  <c r="N44"/>
  <c r="M44" s="1"/>
  <c r="O44" s="1"/>
  <c r="J49"/>
  <c r="J50" i="46"/>
  <c r="K43"/>
  <c r="N42"/>
  <c r="M42" s="1"/>
  <c r="O42" s="1"/>
  <c r="J49" i="45"/>
  <c r="K45"/>
  <c r="N44"/>
  <c r="M44" s="1"/>
  <c r="O44" s="1"/>
  <c r="J49" i="44"/>
  <c r="K44"/>
  <c r="N43"/>
  <c r="M43" s="1"/>
  <c r="O43" s="1"/>
  <c r="K45" i="43"/>
  <c r="N44"/>
  <c r="M44" s="1"/>
  <c r="O44" s="1"/>
  <c r="J49"/>
  <c r="J50" i="42"/>
  <c r="K43"/>
  <c r="N42"/>
  <c r="M42" s="1"/>
  <c r="O42" s="1"/>
  <c r="J50" i="41"/>
  <c r="K43"/>
  <c r="N42"/>
  <c r="M42" s="1"/>
  <c r="O42" s="1"/>
  <c r="J50" i="40"/>
  <c r="K43"/>
  <c r="N42"/>
  <c r="M42" s="1"/>
  <c r="O42" s="1"/>
  <c r="K45" i="39"/>
  <c r="N44"/>
  <c r="M44" s="1"/>
  <c r="O44" s="1"/>
  <c r="J49"/>
  <c r="K45" i="38"/>
  <c r="N44"/>
  <c r="M44" s="1"/>
  <c r="O44" s="1"/>
  <c r="J49"/>
  <c r="K45" i="37"/>
  <c r="N44"/>
  <c r="M44" s="1"/>
  <c r="O44" s="1"/>
  <c r="J49"/>
  <c r="J49" i="36"/>
  <c r="K45"/>
  <c r="N44"/>
  <c r="M44" s="1"/>
  <c r="O44" s="1"/>
  <c r="J50" i="35"/>
  <c r="K43"/>
  <c r="N42"/>
  <c r="M42" s="1"/>
  <c r="O42" s="1"/>
  <c r="K45" i="34"/>
  <c r="N44"/>
  <c r="M44" s="1"/>
  <c r="O44" s="1"/>
  <c r="J49"/>
  <c r="J50" i="33"/>
  <c r="K43"/>
  <c r="N42"/>
  <c r="M42" s="1"/>
  <c r="O42" s="1"/>
  <c r="J49" i="32"/>
  <c r="K44"/>
  <c r="N43"/>
  <c r="M43" s="1"/>
  <c r="O43" s="1"/>
  <c r="J50" i="31"/>
  <c r="K43"/>
  <c r="N42"/>
  <c r="M42" s="1"/>
  <c r="O42" s="1"/>
  <c r="K45" i="30"/>
  <c r="N44"/>
  <c r="M44" s="1"/>
  <c r="O44" s="1"/>
  <c r="J49"/>
  <c r="K45" i="29"/>
  <c r="N44"/>
  <c r="M44" s="1"/>
  <c r="O44" s="1"/>
  <c r="J49"/>
  <c r="J50" i="28"/>
  <c r="K43"/>
  <c r="N42"/>
  <c r="M42" s="1"/>
  <c r="O42" s="1"/>
  <c r="K43" i="27"/>
  <c r="N42"/>
  <c r="M42" s="1"/>
  <c r="O42" s="1"/>
  <c r="J50"/>
  <c r="K45" i="26"/>
  <c r="N44"/>
  <c r="M44" s="1"/>
  <c r="O44" s="1"/>
  <c r="J49"/>
  <c r="J50" i="25"/>
  <c r="K43"/>
  <c r="N42"/>
  <c r="M42" s="1"/>
  <c r="O42" s="1"/>
  <c r="J50" i="24"/>
  <c r="K43"/>
  <c r="N42"/>
  <c r="M42" s="1"/>
  <c r="O42" s="1"/>
  <c r="K45" i="23"/>
  <c r="N44"/>
  <c r="M44" s="1"/>
  <c r="O44" s="1"/>
  <c r="J49"/>
  <c r="K43" i="2"/>
  <c r="N42"/>
  <c r="M42" s="1"/>
  <c r="O42" s="1"/>
  <c r="J47"/>
  <c r="J51" i="86" l="1"/>
  <c r="K44"/>
  <c r="N43"/>
  <c r="M43" s="1"/>
  <c r="O43" s="1"/>
  <c r="J51" i="85"/>
  <c r="K44"/>
  <c r="N43"/>
  <c r="M43" s="1"/>
  <c r="O43" s="1"/>
  <c r="J51" i="84"/>
  <c r="K44"/>
  <c r="N43"/>
  <c r="M43" s="1"/>
  <c r="O43" s="1"/>
  <c r="J51" i="83"/>
  <c r="K44"/>
  <c r="N43"/>
  <c r="M43" s="1"/>
  <c r="O43" s="1"/>
  <c r="J51" i="82"/>
  <c r="K44"/>
  <c r="N43"/>
  <c r="M43" s="1"/>
  <c r="O43" s="1"/>
  <c r="J50" i="81"/>
  <c r="K45"/>
  <c r="N44"/>
  <c r="M44" s="1"/>
  <c r="O44" s="1"/>
  <c r="J51" i="80"/>
  <c r="K44"/>
  <c r="N43"/>
  <c r="M43" s="1"/>
  <c r="O43" s="1"/>
  <c r="J51" i="79"/>
  <c r="K44"/>
  <c r="N43"/>
  <c r="M43" s="1"/>
  <c r="O43" s="1"/>
  <c r="J51" i="78"/>
  <c r="K44"/>
  <c r="N43"/>
  <c r="M43" s="1"/>
  <c r="O43" s="1"/>
  <c r="J51" i="77"/>
  <c r="K44"/>
  <c r="N43"/>
  <c r="M43" s="1"/>
  <c r="O43" s="1"/>
  <c r="J51" i="76"/>
  <c r="K44"/>
  <c r="N43"/>
  <c r="M43" s="1"/>
  <c r="O43" s="1"/>
  <c r="J51" i="75"/>
  <c r="K44"/>
  <c r="N43"/>
  <c r="M43" s="1"/>
  <c r="O43" s="1"/>
  <c r="J51" i="74"/>
  <c r="K44"/>
  <c r="N43"/>
  <c r="M43" s="1"/>
  <c r="O43" s="1"/>
  <c r="J51" i="73"/>
  <c r="K44"/>
  <c r="N43"/>
  <c r="M43" s="1"/>
  <c r="O43" s="1"/>
  <c r="J51" i="72"/>
  <c r="K44"/>
  <c r="N43"/>
  <c r="M43" s="1"/>
  <c r="O43" s="1"/>
  <c r="J51" i="71"/>
  <c r="K44"/>
  <c r="N43"/>
  <c r="M43" s="1"/>
  <c r="O43" s="1"/>
  <c r="J51" i="70"/>
  <c r="K44"/>
  <c r="N43"/>
  <c r="M43" s="1"/>
  <c r="O43" s="1"/>
  <c r="J51" i="69"/>
  <c r="K44"/>
  <c r="N43"/>
  <c r="M43" s="1"/>
  <c r="O43" s="1"/>
  <c r="J50" i="68"/>
  <c r="K46"/>
  <c r="N45"/>
  <c r="M45" s="1"/>
  <c r="O45" s="1"/>
  <c r="J51" i="67"/>
  <c r="K44"/>
  <c r="N43"/>
  <c r="M43" s="1"/>
  <c r="O43" s="1"/>
  <c r="J50" i="66"/>
  <c r="K45"/>
  <c r="N44"/>
  <c r="M44" s="1"/>
  <c r="O44" s="1"/>
  <c r="J50" i="65"/>
  <c r="K45"/>
  <c r="N44"/>
  <c r="M44" s="1"/>
  <c r="O44" s="1"/>
  <c r="J50" i="64"/>
  <c r="K45"/>
  <c r="N44"/>
  <c r="M44" s="1"/>
  <c r="O44" s="1"/>
  <c r="J50" i="63"/>
  <c r="K45"/>
  <c r="N44"/>
  <c r="M44" s="1"/>
  <c r="O44" s="1"/>
  <c r="J50" i="62"/>
  <c r="K46"/>
  <c r="N45"/>
  <c r="M45" s="1"/>
  <c r="O45" s="1"/>
  <c r="J51" i="61"/>
  <c r="K44"/>
  <c r="N43"/>
  <c r="M43" s="1"/>
  <c r="O43" s="1"/>
  <c r="J51" i="60"/>
  <c r="K45"/>
  <c r="N44"/>
  <c r="M44" s="1"/>
  <c r="O44" s="1"/>
  <c r="J50" i="59"/>
  <c r="K46"/>
  <c r="N45"/>
  <c r="M45" s="1"/>
  <c r="O45" s="1"/>
  <c r="J50" i="58"/>
  <c r="K46"/>
  <c r="N45"/>
  <c r="M45" s="1"/>
  <c r="O45" s="1"/>
  <c r="J51" i="57"/>
  <c r="K44"/>
  <c r="N43"/>
  <c r="M43" s="1"/>
  <c r="O43" s="1"/>
  <c r="J51" i="56"/>
  <c r="K44"/>
  <c r="N43"/>
  <c r="M43" s="1"/>
  <c r="O43" s="1"/>
  <c r="J51" i="55"/>
  <c r="K44"/>
  <c r="N43"/>
  <c r="M43" s="1"/>
  <c r="O43" s="1"/>
  <c r="J51" i="54"/>
  <c r="K45"/>
  <c r="N44"/>
  <c r="M44" s="1"/>
  <c r="O44" s="1"/>
  <c r="J51" i="53"/>
  <c r="K45"/>
  <c r="N44"/>
  <c r="M44" s="1"/>
  <c r="O44" s="1"/>
  <c r="J51" i="52"/>
  <c r="K44"/>
  <c r="N43"/>
  <c r="M43" s="1"/>
  <c r="O43" s="1"/>
  <c r="J51" i="51"/>
  <c r="K44"/>
  <c r="N43"/>
  <c r="M43" s="1"/>
  <c r="O43" s="1"/>
  <c r="J50" i="50"/>
  <c r="K46"/>
  <c r="N45"/>
  <c r="M45" s="1"/>
  <c r="O45" s="1"/>
  <c r="J51" i="49"/>
  <c r="K44"/>
  <c r="N43"/>
  <c r="M43" s="1"/>
  <c r="O43" s="1"/>
  <c r="J51" i="48"/>
  <c r="K45"/>
  <c r="N44"/>
  <c r="M44" s="1"/>
  <c r="O44" s="1"/>
  <c r="J50" i="47"/>
  <c r="K46"/>
  <c r="N45"/>
  <c r="M45" s="1"/>
  <c r="O45" s="1"/>
  <c r="J51" i="46"/>
  <c r="K44"/>
  <c r="N43"/>
  <c r="M43" s="1"/>
  <c r="O43" s="1"/>
  <c r="J50" i="45"/>
  <c r="K46"/>
  <c r="N45"/>
  <c r="M45" s="1"/>
  <c r="O45" s="1"/>
  <c r="J50" i="44"/>
  <c r="K45"/>
  <c r="N44"/>
  <c r="M44" s="1"/>
  <c r="O44" s="1"/>
  <c r="J50" i="43"/>
  <c r="K46"/>
  <c r="N45"/>
  <c r="M45" s="1"/>
  <c r="O45" s="1"/>
  <c r="J51" i="42"/>
  <c r="K44"/>
  <c r="N43"/>
  <c r="M43" s="1"/>
  <c r="O43" s="1"/>
  <c r="J51" i="41"/>
  <c r="K44"/>
  <c r="N43"/>
  <c r="M43" s="1"/>
  <c r="O43" s="1"/>
  <c r="J51" i="40"/>
  <c r="K44"/>
  <c r="N43"/>
  <c r="M43" s="1"/>
  <c r="O43" s="1"/>
  <c r="J50" i="39"/>
  <c r="K46"/>
  <c r="N45"/>
  <c r="M45" s="1"/>
  <c r="O45" s="1"/>
  <c r="J50" i="38"/>
  <c r="K46"/>
  <c r="N45"/>
  <c r="M45" s="1"/>
  <c r="O45" s="1"/>
  <c r="J50" i="37"/>
  <c r="K46"/>
  <c r="N45"/>
  <c r="M45" s="1"/>
  <c r="O45" s="1"/>
  <c r="J50" i="36"/>
  <c r="K46"/>
  <c r="N45"/>
  <c r="M45" s="1"/>
  <c r="O45" s="1"/>
  <c r="J51" i="35"/>
  <c r="K44"/>
  <c r="N43"/>
  <c r="M43" s="1"/>
  <c r="O43" s="1"/>
  <c r="J50" i="34"/>
  <c r="K46"/>
  <c r="N45"/>
  <c r="M45" s="1"/>
  <c r="O45" s="1"/>
  <c r="J51" i="33"/>
  <c r="K44"/>
  <c r="N43"/>
  <c r="M43" s="1"/>
  <c r="O43" s="1"/>
  <c r="J50" i="32"/>
  <c r="K45"/>
  <c r="N44"/>
  <c r="M44" s="1"/>
  <c r="O44" s="1"/>
  <c r="J51" i="31"/>
  <c r="K44"/>
  <c r="N43"/>
  <c r="M43" s="1"/>
  <c r="O43" s="1"/>
  <c r="J50" i="30"/>
  <c r="K46"/>
  <c r="N45"/>
  <c r="M45" s="1"/>
  <c r="O45" s="1"/>
  <c r="J50" i="29"/>
  <c r="K46"/>
  <c r="N45"/>
  <c r="M45" s="1"/>
  <c r="O45" s="1"/>
  <c r="J51" i="28"/>
  <c r="K44"/>
  <c r="N43"/>
  <c r="M43" s="1"/>
  <c r="O43" s="1"/>
  <c r="J51" i="27"/>
  <c r="K44"/>
  <c r="N43"/>
  <c r="M43" s="1"/>
  <c r="O43" s="1"/>
  <c r="J50" i="26"/>
  <c r="K46"/>
  <c r="N45"/>
  <c r="M45" s="1"/>
  <c r="O45" s="1"/>
  <c r="J51" i="25"/>
  <c r="K44"/>
  <c r="N43"/>
  <c r="M43" s="1"/>
  <c r="O43" s="1"/>
  <c r="J51" i="24"/>
  <c r="K44"/>
  <c r="N43"/>
  <c r="M43" s="1"/>
  <c r="O43" s="1"/>
  <c r="J50" i="23"/>
  <c r="K46"/>
  <c r="N45"/>
  <c r="M45" s="1"/>
  <c r="O45" s="1"/>
  <c r="J48" i="2"/>
  <c r="K44"/>
  <c r="N43"/>
  <c r="M43" s="1"/>
  <c r="O43" s="1"/>
  <c r="J52" i="86" l="1"/>
  <c r="K45"/>
  <c r="N44"/>
  <c r="M44" s="1"/>
  <c r="O44" s="1"/>
  <c r="J52" i="85"/>
  <c r="K45"/>
  <c r="N44"/>
  <c r="M44" s="1"/>
  <c r="O44" s="1"/>
  <c r="J52" i="84"/>
  <c r="K45"/>
  <c r="N44"/>
  <c r="M44" s="1"/>
  <c r="O44" s="1"/>
  <c r="J52" i="83"/>
  <c r="K45"/>
  <c r="N44"/>
  <c r="M44" s="1"/>
  <c r="O44" s="1"/>
  <c r="J52" i="82"/>
  <c r="K45"/>
  <c r="N44"/>
  <c r="M44" s="1"/>
  <c r="O44" s="1"/>
  <c r="J51" i="81"/>
  <c r="K46"/>
  <c r="N45"/>
  <c r="M45" s="1"/>
  <c r="O45" s="1"/>
  <c r="J52" i="80"/>
  <c r="K45"/>
  <c r="N44"/>
  <c r="M44" s="1"/>
  <c r="O44" s="1"/>
  <c r="J52" i="79"/>
  <c r="K45"/>
  <c r="N44"/>
  <c r="M44" s="1"/>
  <c r="O44" s="1"/>
  <c r="J52" i="78"/>
  <c r="K45"/>
  <c r="N44"/>
  <c r="M44" s="1"/>
  <c r="O44" s="1"/>
  <c r="J52" i="77"/>
  <c r="K45"/>
  <c r="N44"/>
  <c r="M44" s="1"/>
  <c r="O44" s="1"/>
  <c r="K45" i="76"/>
  <c r="N44"/>
  <c r="M44" s="1"/>
  <c r="O44" s="1"/>
  <c r="J52"/>
  <c r="J52" i="75"/>
  <c r="K45"/>
  <c r="N44"/>
  <c r="M44" s="1"/>
  <c r="O44" s="1"/>
  <c r="J52" i="74"/>
  <c r="K45"/>
  <c r="N44"/>
  <c r="M44" s="1"/>
  <c r="O44" s="1"/>
  <c r="J52" i="73"/>
  <c r="K45"/>
  <c r="N44"/>
  <c r="M44" s="1"/>
  <c r="O44" s="1"/>
  <c r="J52" i="72"/>
  <c r="K45"/>
  <c r="N44"/>
  <c r="M44" s="1"/>
  <c r="O44" s="1"/>
  <c r="J52" i="71"/>
  <c r="K45"/>
  <c r="N44"/>
  <c r="M44" s="1"/>
  <c r="O44" s="1"/>
  <c r="J52" i="70"/>
  <c r="K45"/>
  <c r="N44"/>
  <c r="M44" s="1"/>
  <c r="O44" s="1"/>
  <c r="J52" i="69"/>
  <c r="K45"/>
  <c r="N44"/>
  <c r="M44" s="1"/>
  <c r="O44" s="1"/>
  <c r="J51" i="68"/>
  <c r="K47"/>
  <c r="N46"/>
  <c r="M46" s="1"/>
  <c r="O46" s="1"/>
  <c r="J52" i="67"/>
  <c r="K45"/>
  <c r="N44"/>
  <c r="M44" s="1"/>
  <c r="O44" s="1"/>
  <c r="J51" i="66"/>
  <c r="K46"/>
  <c r="N45"/>
  <c r="M45" s="1"/>
  <c r="O45" s="1"/>
  <c r="J51" i="65"/>
  <c r="K46"/>
  <c r="N45"/>
  <c r="M45" s="1"/>
  <c r="O45" s="1"/>
  <c r="J51" i="64"/>
  <c r="K46"/>
  <c r="N45"/>
  <c r="M45" s="1"/>
  <c r="O45" s="1"/>
  <c r="J51" i="63"/>
  <c r="K46"/>
  <c r="N45"/>
  <c r="M45" s="1"/>
  <c r="O45" s="1"/>
  <c r="J51" i="62"/>
  <c r="K47"/>
  <c r="N46"/>
  <c r="M46" s="1"/>
  <c r="O46" s="1"/>
  <c r="J52" i="61"/>
  <c r="K45"/>
  <c r="N44"/>
  <c r="M44" s="1"/>
  <c r="O44" s="1"/>
  <c r="J52" i="60"/>
  <c r="K46"/>
  <c r="N45"/>
  <c r="M45" s="1"/>
  <c r="O45" s="1"/>
  <c r="J51" i="59"/>
  <c r="K47"/>
  <c r="N46"/>
  <c r="M46" s="1"/>
  <c r="O46" s="1"/>
  <c r="K47" i="58"/>
  <c r="N46"/>
  <c r="M46" s="1"/>
  <c r="O46" s="1"/>
  <c r="J51"/>
  <c r="J52" i="57"/>
  <c r="K45"/>
  <c r="N44"/>
  <c r="M44" s="1"/>
  <c r="O44" s="1"/>
  <c r="J52" i="56"/>
  <c r="K45"/>
  <c r="N44"/>
  <c r="M44" s="1"/>
  <c r="O44" s="1"/>
  <c r="J52" i="55"/>
  <c r="K45"/>
  <c r="N44"/>
  <c r="M44" s="1"/>
  <c r="O44" s="1"/>
  <c r="J52" i="54"/>
  <c r="K46"/>
  <c r="N45"/>
  <c r="M45" s="1"/>
  <c r="O45" s="1"/>
  <c r="J52" i="53"/>
  <c r="K46"/>
  <c r="N45"/>
  <c r="M45" s="1"/>
  <c r="O45" s="1"/>
  <c r="J52" i="52"/>
  <c r="K45"/>
  <c r="N44"/>
  <c r="M44" s="1"/>
  <c r="O44" s="1"/>
  <c r="J52" i="51"/>
  <c r="K45"/>
  <c r="N44"/>
  <c r="M44" s="1"/>
  <c r="O44" s="1"/>
  <c r="J51" i="50"/>
  <c r="K47"/>
  <c r="N46"/>
  <c r="M46" s="1"/>
  <c r="O46" s="1"/>
  <c r="J52" i="49"/>
  <c r="K45"/>
  <c r="N44"/>
  <c r="M44" s="1"/>
  <c r="O44" s="1"/>
  <c r="J52" i="48"/>
  <c r="K46"/>
  <c r="N45"/>
  <c r="M45" s="1"/>
  <c r="O45" s="1"/>
  <c r="K47" i="47"/>
  <c r="N46"/>
  <c r="M46" s="1"/>
  <c r="O46" s="1"/>
  <c r="J51"/>
  <c r="J52" i="46"/>
  <c r="K45"/>
  <c r="N44"/>
  <c r="M44" s="1"/>
  <c r="O44" s="1"/>
  <c r="J51" i="45"/>
  <c r="K47"/>
  <c r="N46"/>
  <c r="M46" s="1"/>
  <c r="O46" s="1"/>
  <c r="J51" i="44"/>
  <c r="K46"/>
  <c r="N45"/>
  <c r="M45" s="1"/>
  <c r="O45" s="1"/>
  <c r="K47" i="43"/>
  <c r="N46"/>
  <c r="M46" s="1"/>
  <c r="O46" s="1"/>
  <c r="J51"/>
  <c r="J52" i="42"/>
  <c r="K45"/>
  <c r="N44"/>
  <c r="M44" s="1"/>
  <c r="O44" s="1"/>
  <c r="J52" i="41"/>
  <c r="K45"/>
  <c r="N44"/>
  <c r="M44" s="1"/>
  <c r="O44" s="1"/>
  <c r="J52" i="40"/>
  <c r="K45"/>
  <c r="N44"/>
  <c r="M44" s="1"/>
  <c r="O44" s="1"/>
  <c r="K47" i="39"/>
  <c r="N46"/>
  <c r="M46" s="1"/>
  <c r="O46" s="1"/>
  <c r="J51"/>
  <c r="K47" i="38"/>
  <c r="N46"/>
  <c r="M46" s="1"/>
  <c r="O46" s="1"/>
  <c r="J51"/>
  <c r="K47" i="37"/>
  <c r="N46"/>
  <c r="M46" s="1"/>
  <c r="O46" s="1"/>
  <c r="J51"/>
  <c r="J51" i="36"/>
  <c r="K47"/>
  <c r="N46"/>
  <c r="M46" s="1"/>
  <c r="O46" s="1"/>
  <c r="J52" i="35"/>
  <c r="K45"/>
  <c r="N44"/>
  <c r="M44" s="1"/>
  <c r="O44" s="1"/>
  <c r="K47" i="34"/>
  <c r="N46"/>
  <c r="M46" s="1"/>
  <c r="O46" s="1"/>
  <c r="J51"/>
  <c r="J52" i="33"/>
  <c r="K45"/>
  <c r="N44"/>
  <c r="M44" s="1"/>
  <c r="O44" s="1"/>
  <c r="J51" i="32"/>
  <c r="K46"/>
  <c r="N45"/>
  <c r="M45" s="1"/>
  <c r="O45" s="1"/>
  <c r="J52" i="31"/>
  <c r="K45"/>
  <c r="N44"/>
  <c r="M44" s="1"/>
  <c r="O44" s="1"/>
  <c r="K47" i="30"/>
  <c r="N46"/>
  <c r="M46" s="1"/>
  <c r="O46" s="1"/>
  <c r="J51"/>
  <c r="K47" i="29"/>
  <c r="N46"/>
  <c r="M46" s="1"/>
  <c r="O46" s="1"/>
  <c r="J51"/>
  <c r="J52" i="28"/>
  <c r="K45"/>
  <c r="N44"/>
  <c r="M44" s="1"/>
  <c r="O44" s="1"/>
  <c r="K45" i="27"/>
  <c r="N44"/>
  <c r="M44" s="1"/>
  <c r="O44" s="1"/>
  <c r="J52"/>
  <c r="K47" i="26"/>
  <c r="N46"/>
  <c r="M46" s="1"/>
  <c r="O46" s="1"/>
  <c r="J51"/>
  <c r="J52" i="25"/>
  <c r="K45"/>
  <c r="N44"/>
  <c r="M44" s="1"/>
  <c r="O44" s="1"/>
  <c r="J52" i="24"/>
  <c r="K45"/>
  <c r="N44"/>
  <c r="M44" s="1"/>
  <c r="O44" s="1"/>
  <c r="K47" i="23"/>
  <c r="N46"/>
  <c r="M46" s="1"/>
  <c r="O46" s="1"/>
  <c r="J51"/>
  <c r="K45" i="2"/>
  <c r="N44"/>
  <c r="M44" s="1"/>
  <c r="O44" s="1"/>
  <c r="J49"/>
  <c r="J53" i="86" l="1"/>
  <c r="K46"/>
  <c r="N45"/>
  <c r="M45" s="1"/>
  <c r="O45" s="1"/>
  <c r="J53" i="85"/>
  <c r="K46"/>
  <c r="N45"/>
  <c r="M45" s="1"/>
  <c r="O45" s="1"/>
  <c r="J53" i="84"/>
  <c r="K46"/>
  <c r="N45"/>
  <c r="M45" s="1"/>
  <c r="O45" s="1"/>
  <c r="J53" i="83"/>
  <c r="K46"/>
  <c r="N45"/>
  <c r="M45" s="1"/>
  <c r="O45" s="1"/>
  <c r="J53" i="82"/>
  <c r="K46"/>
  <c r="N45"/>
  <c r="M45" s="1"/>
  <c r="O45" s="1"/>
  <c r="J52" i="81"/>
  <c r="K47"/>
  <c r="N46"/>
  <c r="M46" s="1"/>
  <c r="O46" s="1"/>
  <c r="J53" i="80"/>
  <c r="K46"/>
  <c r="N45"/>
  <c r="M45" s="1"/>
  <c r="O45" s="1"/>
  <c r="J53" i="79"/>
  <c r="K46"/>
  <c r="N45"/>
  <c r="M45" s="1"/>
  <c r="O45" s="1"/>
  <c r="J53" i="78"/>
  <c r="K46"/>
  <c r="N45"/>
  <c r="M45" s="1"/>
  <c r="O45" s="1"/>
  <c r="J53" i="77"/>
  <c r="K46"/>
  <c r="N45"/>
  <c r="M45" s="1"/>
  <c r="O45" s="1"/>
  <c r="J53" i="76"/>
  <c r="K46"/>
  <c r="N45"/>
  <c r="M45" s="1"/>
  <c r="O45" s="1"/>
  <c r="J53" i="75"/>
  <c r="K46"/>
  <c r="N45"/>
  <c r="M45" s="1"/>
  <c r="O45" s="1"/>
  <c r="J53" i="74"/>
  <c r="K46"/>
  <c r="N45"/>
  <c r="M45" s="1"/>
  <c r="O45" s="1"/>
  <c r="J53" i="73"/>
  <c r="K46"/>
  <c r="N45"/>
  <c r="M45" s="1"/>
  <c r="O45" s="1"/>
  <c r="J53" i="72"/>
  <c r="K46"/>
  <c r="N45"/>
  <c r="M45" s="1"/>
  <c r="O45" s="1"/>
  <c r="J53" i="71"/>
  <c r="K46"/>
  <c r="N45"/>
  <c r="M45" s="1"/>
  <c r="O45" s="1"/>
  <c r="J53" i="70"/>
  <c r="K46"/>
  <c r="N45"/>
  <c r="M45" s="1"/>
  <c r="O45" s="1"/>
  <c r="J53" i="69"/>
  <c r="K46"/>
  <c r="N45"/>
  <c r="M45" s="1"/>
  <c r="O45" s="1"/>
  <c r="J52" i="68"/>
  <c r="K48"/>
  <c r="N47"/>
  <c r="M47" s="1"/>
  <c r="O47" s="1"/>
  <c r="J53" i="67"/>
  <c r="K46"/>
  <c r="N45"/>
  <c r="M45" s="1"/>
  <c r="O45" s="1"/>
  <c r="J52" i="66"/>
  <c r="K47"/>
  <c r="N46"/>
  <c r="M46" s="1"/>
  <c r="O46" s="1"/>
  <c r="J52" i="65"/>
  <c r="K47"/>
  <c r="N46"/>
  <c r="M46" s="1"/>
  <c r="O46" s="1"/>
  <c r="J52" i="64"/>
  <c r="K47"/>
  <c r="N46"/>
  <c r="M46" s="1"/>
  <c r="O46" s="1"/>
  <c r="J52" i="63"/>
  <c r="K47"/>
  <c r="N46"/>
  <c r="M46" s="1"/>
  <c r="O46" s="1"/>
  <c r="J52" i="62"/>
  <c r="K48"/>
  <c r="N47"/>
  <c r="M47" s="1"/>
  <c r="O47" s="1"/>
  <c r="J53" i="61"/>
  <c r="K46"/>
  <c r="N45"/>
  <c r="M45" s="1"/>
  <c r="O45" s="1"/>
  <c r="J53" i="60"/>
  <c r="K47"/>
  <c r="N46"/>
  <c r="M46" s="1"/>
  <c r="O46" s="1"/>
  <c r="J52" i="59"/>
  <c r="K48"/>
  <c r="N47"/>
  <c r="M47" s="1"/>
  <c r="O47" s="1"/>
  <c r="J52" i="58"/>
  <c r="K48"/>
  <c r="N47"/>
  <c r="M47" s="1"/>
  <c r="O47" s="1"/>
  <c r="J53" i="57"/>
  <c r="K46"/>
  <c r="N45"/>
  <c r="M45" s="1"/>
  <c r="O45" s="1"/>
  <c r="J53" i="56"/>
  <c r="K46"/>
  <c r="N45"/>
  <c r="M45" s="1"/>
  <c r="O45" s="1"/>
  <c r="J53" i="55"/>
  <c r="K46"/>
  <c r="N45"/>
  <c r="M45" s="1"/>
  <c r="O45" s="1"/>
  <c r="J53" i="54"/>
  <c r="K47"/>
  <c r="N46"/>
  <c r="M46" s="1"/>
  <c r="O46" s="1"/>
  <c r="J53" i="53"/>
  <c r="K47"/>
  <c r="N46"/>
  <c r="M46" s="1"/>
  <c r="O46" s="1"/>
  <c r="J53" i="52"/>
  <c r="K46"/>
  <c r="N45"/>
  <c r="M45" s="1"/>
  <c r="O45" s="1"/>
  <c r="J53" i="51"/>
  <c r="K46"/>
  <c r="N45"/>
  <c r="M45" s="1"/>
  <c r="O45" s="1"/>
  <c r="J52" i="50"/>
  <c r="K48"/>
  <c r="N47"/>
  <c r="M47" s="1"/>
  <c r="O47" s="1"/>
  <c r="J53" i="49"/>
  <c r="K46"/>
  <c r="N45"/>
  <c r="M45" s="1"/>
  <c r="O45" s="1"/>
  <c r="J53" i="48"/>
  <c r="K47"/>
  <c r="N46"/>
  <c r="M46" s="1"/>
  <c r="O46" s="1"/>
  <c r="J52" i="47"/>
  <c r="K48"/>
  <c r="N47"/>
  <c r="M47" s="1"/>
  <c r="O47" s="1"/>
  <c r="J53" i="46"/>
  <c r="K46"/>
  <c r="N45"/>
  <c r="M45" s="1"/>
  <c r="O45" s="1"/>
  <c r="J52" i="45"/>
  <c r="K48"/>
  <c r="N47"/>
  <c r="M47" s="1"/>
  <c r="O47" s="1"/>
  <c r="J52" i="44"/>
  <c r="K47"/>
  <c r="N46"/>
  <c r="M46" s="1"/>
  <c r="O46" s="1"/>
  <c r="J52" i="43"/>
  <c r="K48"/>
  <c r="N47"/>
  <c r="M47" s="1"/>
  <c r="O47" s="1"/>
  <c r="J53" i="42"/>
  <c r="K46"/>
  <c r="N45"/>
  <c r="M45" s="1"/>
  <c r="O45" s="1"/>
  <c r="J53" i="41"/>
  <c r="K46"/>
  <c r="N45"/>
  <c r="M45" s="1"/>
  <c r="O45" s="1"/>
  <c r="J53" i="40"/>
  <c r="K46"/>
  <c r="N45"/>
  <c r="M45" s="1"/>
  <c r="O45" s="1"/>
  <c r="J52" i="39"/>
  <c r="K48"/>
  <c r="N47"/>
  <c r="M47" s="1"/>
  <c r="O47" s="1"/>
  <c r="J52" i="38"/>
  <c r="K48"/>
  <c r="N47"/>
  <c r="M47" s="1"/>
  <c r="O47" s="1"/>
  <c r="J52" i="37"/>
  <c r="K48"/>
  <c r="N47"/>
  <c r="M47" s="1"/>
  <c r="O47" s="1"/>
  <c r="J52" i="36"/>
  <c r="K48"/>
  <c r="N47"/>
  <c r="M47" s="1"/>
  <c r="O47" s="1"/>
  <c r="J53" i="35"/>
  <c r="K46"/>
  <c r="N45"/>
  <c r="M45" s="1"/>
  <c r="O45" s="1"/>
  <c r="J52" i="34"/>
  <c r="K48"/>
  <c r="N47"/>
  <c r="M47" s="1"/>
  <c r="O47" s="1"/>
  <c r="J53" i="33"/>
  <c r="K46"/>
  <c r="N45"/>
  <c r="M45" s="1"/>
  <c r="O45" s="1"/>
  <c r="J52" i="32"/>
  <c r="K47"/>
  <c r="N46"/>
  <c r="M46" s="1"/>
  <c r="O46" s="1"/>
  <c r="J53" i="31"/>
  <c r="K46"/>
  <c r="N45"/>
  <c r="M45" s="1"/>
  <c r="O45" s="1"/>
  <c r="J52" i="30"/>
  <c r="K48"/>
  <c r="N47"/>
  <c r="M47" s="1"/>
  <c r="O47" s="1"/>
  <c r="J52" i="29"/>
  <c r="K48"/>
  <c r="N47"/>
  <c r="M47" s="1"/>
  <c r="O47" s="1"/>
  <c r="J53" i="28"/>
  <c r="K46"/>
  <c r="N45"/>
  <c r="M45" s="1"/>
  <c r="O45" s="1"/>
  <c r="J53" i="27"/>
  <c r="K46"/>
  <c r="N45"/>
  <c r="M45" s="1"/>
  <c r="O45" s="1"/>
  <c r="J52" i="26"/>
  <c r="K48"/>
  <c r="N47"/>
  <c r="M47" s="1"/>
  <c r="O47" s="1"/>
  <c r="J53" i="25"/>
  <c r="K46"/>
  <c r="N45"/>
  <c r="M45" s="1"/>
  <c r="O45" s="1"/>
  <c r="J53" i="24"/>
  <c r="K46"/>
  <c r="N45"/>
  <c r="M45" s="1"/>
  <c r="O45" s="1"/>
  <c r="J52" i="23"/>
  <c r="K48"/>
  <c r="N47"/>
  <c r="M47" s="1"/>
  <c r="O47" s="1"/>
  <c r="J50" i="2"/>
  <c r="K46"/>
  <c r="N45"/>
  <c r="M45" s="1"/>
  <c r="O45" s="1"/>
  <c r="J54" i="86" l="1"/>
  <c r="K47"/>
  <c r="N46"/>
  <c r="M46" s="1"/>
  <c r="O46" s="1"/>
  <c r="J54" i="85"/>
  <c r="K47"/>
  <c r="N46"/>
  <c r="M46" s="1"/>
  <c r="O46" s="1"/>
  <c r="J54" i="84"/>
  <c r="K47"/>
  <c r="N46"/>
  <c r="M46" s="1"/>
  <c r="O46" s="1"/>
  <c r="J54" i="83"/>
  <c r="K47"/>
  <c r="N46"/>
  <c r="M46" s="1"/>
  <c r="O46" s="1"/>
  <c r="J54" i="82"/>
  <c r="K47"/>
  <c r="N46"/>
  <c r="M46" s="1"/>
  <c r="O46" s="1"/>
  <c r="J53" i="81"/>
  <c r="K48"/>
  <c r="N47"/>
  <c r="M47" s="1"/>
  <c r="O47" s="1"/>
  <c r="J54" i="80"/>
  <c r="K47"/>
  <c r="N46"/>
  <c r="M46" s="1"/>
  <c r="O46" s="1"/>
  <c r="J54" i="79"/>
  <c r="K47"/>
  <c r="N46"/>
  <c r="M46" s="1"/>
  <c r="O46" s="1"/>
  <c r="J54" i="78"/>
  <c r="K47"/>
  <c r="N46"/>
  <c r="M46" s="1"/>
  <c r="O46" s="1"/>
  <c r="J54" i="77"/>
  <c r="K47"/>
  <c r="N46"/>
  <c r="M46" s="1"/>
  <c r="O46" s="1"/>
  <c r="K47" i="76"/>
  <c r="N46"/>
  <c r="M46" s="1"/>
  <c r="O46" s="1"/>
  <c r="J54"/>
  <c r="J54" i="75"/>
  <c r="K47"/>
  <c r="N46"/>
  <c r="M46" s="1"/>
  <c r="O46" s="1"/>
  <c r="J54" i="74"/>
  <c r="K47"/>
  <c r="N46"/>
  <c r="M46" s="1"/>
  <c r="O46" s="1"/>
  <c r="J54" i="73"/>
  <c r="K47"/>
  <c r="N46"/>
  <c r="M46" s="1"/>
  <c r="O46" s="1"/>
  <c r="J54" i="72"/>
  <c r="K47"/>
  <c r="N46"/>
  <c r="M46" s="1"/>
  <c r="O46" s="1"/>
  <c r="J54" i="71"/>
  <c r="K47"/>
  <c r="N46"/>
  <c r="M46" s="1"/>
  <c r="O46" s="1"/>
  <c r="J54" i="70"/>
  <c r="K47"/>
  <c r="N46"/>
  <c r="M46" s="1"/>
  <c r="O46" s="1"/>
  <c r="J54" i="69"/>
  <c r="K47"/>
  <c r="N46"/>
  <c r="M46" s="1"/>
  <c r="O46" s="1"/>
  <c r="J53" i="68"/>
  <c r="K49"/>
  <c r="N48"/>
  <c r="M48" s="1"/>
  <c r="O48" s="1"/>
  <c r="J54" i="67"/>
  <c r="K47"/>
  <c r="N46"/>
  <c r="M46" s="1"/>
  <c r="O46" s="1"/>
  <c r="J53" i="66"/>
  <c r="K48"/>
  <c r="N47"/>
  <c r="M47" s="1"/>
  <c r="O47" s="1"/>
  <c r="J53" i="65"/>
  <c r="K48"/>
  <c r="N47"/>
  <c r="M47" s="1"/>
  <c r="O47" s="1"/>
  <c r="J53" i="64"/>
  <c r="K48"/>
  <c r="N47"/>
  <c r="M47" s="1"/>
  <c r="O47" s="1"/>
  <c r="J53" i="63"/>
  <c r="K48"/>
  <c r="N47"/>
  <c r="M47" s="1"/>
  <c r="O47" s="1"/>
  <c r="J53" i="62"/>
  <c r="K49"/>
  <c r="N48"/>
  <c r="M48" s="1"/>
  <c r="O48" s="1"/>
  <c r="J54" i="61"/>
  <c r="K47"/>
  <c r="N46"/>
  <c r="M46" s="1"/>
  <c r="O46" s="1"/>
  <c r="J54" i="60"/>
  <c r="K48"/>
  <c r="N47"/>
  <c r="M47" s="1"/>
  <c r="O47" s="1"/>
  <c r="J53" i="59"/>
  <c r="K49"/>
  <c r="N48"/>
  <c r="M48" s="1"/>
  <c r="O48" s="1"/>
  <c r="K49" i="58"/>
  <c r="N48"/>
  <c r="M48" s="1"/>
  <c r="O48" s="1"/>
  <c r="J53"/>
  <c r="J54" i="57"/>
  <c r="K47"/>
  <c r="N46"/>
  <c r="M46" s="1"/>
  <c r="O46" s="1"/>
  <c r="J54" i="56"/>
  <c r="K47"/>
  <c r="N46"/>
  <c r="M46" s="1"/>
  <c r="O46" s="1"/>
  <c r="J54" i="55"/>
  <c r="K47"/>
  <c r="N46"/>
  <c r="M46" s="1"/>
  <c r="O46" s="1"/>
  <c r="J54" i="54"/>
  <c r="K48"/>
  <c r="N47"/>
  <c r="M47" s="1"/>
  <c r="O47" s="1"/>
  <c r="J54" i="53"/>
  <c r="K48"/>
  <c r="N47"/>
  <c r="M47" s="1"/>
  <c r="O47" s="1"/>
  <c r="J54" i="52"/>
  <c r="K47"/>
  <c r="N46"/>
  <c r="M46" s="1"/>
  <c r="O46" s="1"/>
  <c r="J54" i="51"/>
  <c r="K47"/>
  <c r="N46"/>
  <c r="M46" s="1"/>
  <c r="O46" s="1"/>
  <c r="J53" i="50"/>
  <c r="K49"/>
  <c r="N48"/>
  <c r="M48" s="1"/>
  <c r="O48" s="1"/>
  <c r="J54" i="49"/>
  <c r="K47"/>
  <c r="N46"/>
  <c r="M46" s="1"/>
  <c r="O46" s="1"/>
  <c r="J54" i="48"/>
  <c r="K48"/>
  <c r="N47"/>
  <c r="M47" s="1"/>
  <c r="O47" s="1"/>
  <c r="K49" i="47"/>
  <c r="N48"/>
  <c r="M48" s="1"/>
  <c r="O48" s="1"/>
  <c r="J53"/>
  <c r="J54" i="46"/>
  <c r="K47"/>
  <c r="N46"/>
  <c r="M46" s="1"/>
  <c r="O46" s="1"/>
  <c r="J53" i="45"/>
  <c r="K49"/>
  <c r="N48"/>
  <c r="M48" s="1"/>
  <c r="O48" s="1"/>
  <c r="J53" i="44"/>
  <c r="K48"/>
  <c r="N47"/>
  <c r="M47" s="1"/>
  <c r="O47" s="1"/>
  <c r="K49" i="43"/>
  <c r="N48"/>
  <c r="M48" s="1"/>
  <c r="O48" s="1"/>
  <c r="J53"/>
  <c r="J54" i="42"/>
  <c r="K47"/>
  <c r="N46"/>
  <c r="M46" s="1"/>
  <c r="O46" s="1"/>
  <c r="J54" i="41"/>
  <c r="K47"/>
  <c r="N46"/>
  <c r="M46" s="1"/>
  <c r="O46" s="1"/>
  <c r="J54" i="40"/>
  <c r="K47"/>
  <c r="N46"/>
  <c r="M46" s="1"/>
  <c r="O46" s="1"/>
  <c r="K49" i="39"/>
  <c r="N48"/>
  <c r="M48" s="1"/>
  <c r="O48" s="1"/>
  <c r="J53"/>
  <c r="K49" i="38"/>
  <c r="N48"/>
  <c r="M48" s="1"/>
  <c r="O48" s="1"/>
  <c r="J53"/>
  <c r="K49" i="37"/>
  <c r="N48"/>
  <c r="M48" s="1"/>
  <c r="O48" s="1"/>
  <c r="J53"/>
  <c r="J53" i="36"/>
  <c r="K49"/>
  <c r="N48"/>
  <c r="M48" s="1"/>
  <c r="O48" s="1"/>
  <c r="J54" i="35"/>
  <c r="K47"/>
  <c r="N46"/>
  <c r="M46" s="1"/>
  <c r="O46" s="1"/>
  <c r="K49" i="34"/>
  <c r="N48"/>
  <c r="M48" s="1"/>
  <c r="O48" s="1"/>
  <c r="J53"/>
  <c r="J54" i="33"/>
  <c r="K47"/>
  <c r="N46"/>
  <c r="M46" s="1"/>
  <c r="O46" s="1"/>
  <c r="J53" i="32"/>
  <c r="K48"/>
  <c r="N47"/>
  <c r="M47" s="1"/>
  <c r="O47" s="1"/>
  <c r="J54" i="31"/>
  <c r="K47"/>
  <c r="N46"/>
  <c r="M46" s="1"/>
  <c r="O46" s="1"/>
  <c r="K49" i="30"/>
  <c r="N48"/>
  <c r="M48" s="1"/>
  <c r="O48" s="1"/>
  <c r="J53"/>
  <c r="K49" i="29"/>
  <c r="N48"/>
  <c r="M48" s="1"/>
  <c r="O48" s="1"/>
  <c r="J53"/>
  <c r="J54" i="28"/>
  <c r="K47"/>
  <c r="N46"/>
  <c r="M46" s="1"/>
  <c r="O46" s="1"/>
  <c r="K47" i="27"/>
  <c r="N46"/>
  <c r="M46" s="1"/>
  <c r="O46" s="1"/>
  <c r="J54"/>
  <c r="K49" i="26"/>
  <c r="N48"/>
  <c r="M48" s="1"/>
  <c r="O48" s="1"/>
  <c r="J53"/>
  <c r="J54" i="25"/>
  <c r="K47"/>
  <c r="N46"/>
  <c r="M46" s="1"/>
  <c r="O46" s="1"/>
  <c r="J54" i="24"/>
  <c r="K47"/>
  <c r="N46"/>
  <c r="M46" s="1"/>
  <c r="O46" s="1"/>
  <c r="K49" i="23"/>
  <c r="N48"/>
  <c r="M48" s="1"/>
  <c r="O48" s="1"/>
  <c r="J53"/>
  <c r="K47" i="2"/>
  <c r="N46"/>
  <c r="M46" s="1"/>
  <c r="O46" s="1"/>
  <c r="J51"/>
  <c r="J55" i="86" l="1"/>
  <c r="K48"/>
  <c r="N47"/>
  <c r="M47" s="1"/>
  <c r="O47" s="1"/>
  <c r="J55" i="85"/>
  <c r="K48"/>
  <c r="N47"/>
  <c r="M47" s="1"/>
  <c r="O47" s="1"/>
  <c r="J55" i="84"/>
  <c r="K48"/>
  <c r="N47"/>
  <c r="M47" s="1"/>
  <c r="O47" s="1"/>
  <c r="J55" i="83"/>
  <c r="K48"/>
  <c r="N47"/>
  <c r="M47" s="1"/>
  <c r="O47" s="1"/>
  <c r="J55" i="82"/>
  <c r="K48"/>
  <c r="N47"/>
  <c r="M47" s="1"/>
  <c r="O47" s="1"/>
  <c r="J54" i="81"/>
  <c r="K49"/>
  <c r="N48"/>
  <c r="M48" s="1"/>
  <c r="O48" s="1"/>
  <c r="J55" i="80"/>
  <c r="K48"/>
  <c r="N47"/>
  <c r="M47" s="1"/>
  <c r="O47" s="1"/>
  <c r="J55" i="79"/>
  <c r="K48"/>
  <c r="N47"/>
  <c r="M47" s="1"/>
  <c r="O47" s="1"/>
  <c r="J55" i="78"/>
  <c r="K48"/>
  <c r="N47"/>
  <c r="M47" s="1"/>
  <c r="O47" s="1"/>
  <c r="J55" i="77"/>
  <c r="K48"/>
  <c r="N47"/>
  <c r="M47" s="1"/>
  <c r="O47" s="1"/>
  <c r="J55" i="76"/>
  <c r="K48"/>
  <c r="N47"/>
  <c r="M47" s="1"/>
  <c r="O47" s="1"/>
  <c r="J55" i="75"/>
  <c r="K48"/>
  <c r="N47"/>
  <c r="M47" s="1"/>
  <c r="O47" s="1"/>
  <c r="J55" i="74"/>
  <c r="K48"/>
  <c r="N47"/>
  <c r="M47" s="1"/>
  <c r="O47" s="1"/>
  <c r="J55" i="73"/>
  <c r="K48"/>
  <c r="N47"/>
  <c r="M47" s="1"/>
  <c r="O47" s="1"/>
  <c r="J55" i="72"/>
  <c r="K48"/>
  <c r="N47"/>
  <c r="M47" s="1"/>
  <c r="O47" s="1"/>
  <c r="J55" i="71"/>
  <c r="K48"/>
  <c r="N47"/>
  <c r="M47" s="1"/>
  <c r="O47" s="1"/>
  <c r="J55" i="70"/>
  <c r="K48"/>
  <c r="N47"/>
  <c r="M47" s="1"/>
  <c r="O47" s="1"/>
  <c r="J55" i="69"/>
  <c r="K48"/>
  <c r="N47"/>
  <c r="M47" s="1"/>
  <c r="O47" s="1"/>
  <c r="J54" i="68"/>
  <c r="K50"/>
  <c r="N49"/>
  <c r="M49" s="1"/>
  <c r="O49" s="1"/>
  <c r="J55" i="67"/>
  <c r="K48"/>
  <c r="N47"/>
  <c r="M47" s="1"/>
  <c r="O47" s="1"/>
  <c r="J54" i="66"/>
  <c r="K49"/>
  <c r="N48"/>
  <c r="M48" s="1"/>
  <c r="O48" s="1"/>
  <c r="J54" i="65"/>
  <c r="K49"/>
  <c r="N48"/>
  <c r="M48" s="1"/>
  <c r="O48" s="1"/>
  <c r="J54" i="64"/>
  <c r="K49"/>
  <c r="N48"/>
  <c r="M48" s="1"/>
  <c r="O48" s="1"/>
  <c r="J54" i="63"/>
  <c r="K49"/>
  <c r="N48"/>
  <c r="M48" s="1"/>
  <c r="O48" s="1"/>
  <c r="J54" i="62"/>
  <c r="K50"/>
  <c r="N49"/>
  <c r="M49" s="1"/>
  <c r="O49" s="1"/>
  <c r="J55" i="61"/>
  <c r="K48"/>
  <c r="N47"/>
  <c r="M47" s="1"/>
  <c r="O47" s="1"/>
  <c r="J55" i="60"/>
  <c r="K49"/>
  <c r="N48"/>
  <c r="M48" s="1"/>
  <c r="O48" s="1"/>
  <c r="J54" i="59"/>
  <c r="K50"/>
  <c r="N49"/>
  <c r="M49" s="1"/>
  <c r="O49" s="1"/>
  <c r="J54" i="58"/>
  <c r="K50"/>
  <c r="N49"/>
  <c r="M49" s="1"/>
  <c r="O49" s="1"/>
  <c r="J55" i="57"/>
  <c r="K48"/>
  <c r="N47"/>
  <c r="M47" s="1"/>
  <c r="O47" s="1"/>
  <c r="J55" i="56"/>
  <c r="K48"/>
  <c r="N47"/>
  <c r="M47" s="1"/>
  <c r="O47" s="1"/>
  <c r="J55" i="55"/>
  <c r="K48"/>
  <c r="N47"/>
  <c r="M47" s="1"/>
  <c r="O47" s="1"/>
  <c r="J55" i="54"/>
  <c r="K49"/>
  <c r="N48"/>
  <c r="M48" s="1"/>
  <c r="O48" s="1"/>
  <c r="J55" i="53"/>
  <c r="K49"/>
  <c r="N48"/>
  <c r="M48" s="1"/>
  <c r="O48" s="1"/>
  <c r="J55" i="52"/>
  <c r="K48"/>
  <c r="N47"/>
  <c r="M47" s="1"/>
  <c r="O47" s="1"/>
  <c r="J55" i="51"/>
  <c r="K48"/>
  <c r="N47"/>
  <c r="M47" s="1"/>
  <c r="O47" s="1"/>
  <c r="J54" i="50"/>
  <c r="K50"/>
  <c r="N49"/>
  <c r="M49" s="1"/>
  <c r="O49" s="1"/>
  <c r="J55" i="49"/>
  <c r="K48"/>
  <c r="N47"/>
  <c r="M47" s="1"/>
  <c r="O47" s="1"/>
  <c r="J55" i="48"/>
  <c r="K49"/>
  <c r="N48"/>
  <c r="M48" s="1"/>
  <c r="O48" s="1"/>
  <c r="J54" i="47"/>
  <c r="K50"/>
  <c r="N49"/>
  <c r="M49" s="1"/>
  <c r="O49" s="1"/>
  <c r="J55" i="46"/>
  <c r="K48"/>
  <c r="N47"/>
  <c r="M47" s="1"/>
  <c r="O47" s="1"/>
  <c r="J54" i="45"/>
  <c r="K50"/>
  <c r="N49"/>
  <c r="M49" s="1"/>
  <c r="O49" s="1"/>
  <c r="J54" i="44"/>
  <c r="K49"/>
  <c r="N48"/>
  <c r="M48" s="1"/>
  <c r="O48" s="1"/>
  <c r="J54" i="43"/>
  <c r="K50"/>
  <c r="N49"/>
  <c r="M49" s="1"/>
  <c r="O49" s="1"/>
  <c r="J55" i="42"/>
  <c r="K48"/>
  <c r="N47"/>
  <c r="M47" s="1"/>
  <c r="O47" s="1"/>
  <c r="J55" i="41"/>
  <c r="K48"/>
  <c r="N47"/>
  <c r="M47" s="1"/>
  <c r="O47" s="1"/>
  <c r="J55" i="40"/>
  <c r="K48"/>
  <c r="N47"/>
  <c r="M47" s="1"/>
  <c r="O47" s="1"/>
  <c r="J54" i="39"/>
  <c r="K50"/>
  <c r="N49"/>
  <c r="M49" s="1"/>
  <c r="O49" s="1"/>
  <c r="J54" i="38"/>
  <c r="K50"/>
  <c r="N49"/>
  <c r="M49" s="1"/>
  <c r="O49" s="1"/>
  <c r="J54" i="37"/>
  <c r="K50"/>
  <c r="N49"/>
  <c r="M49" s="1"/>
  <c r="O49" s="1"/>
  <c r="J54" i="36"/>
  <c r="K50"/>
  <c r="N49"/>
  <c r="M49" s="1"/>
  <c r="O49" s="1"/>
  <c r="J55" i="35"/>
  <c r="K48"/>
  <c r="N47"/>
  <c r="M47" s="1"/>
  <c r="O47" s="1"/>
  <c r="J54" i="34"/>
  <c r="K50"/>
  <c r="N49"/>
  <c r="M49" s="1"/>
  <c r="O49" s="1"/>
  <c r="J55" i="33"/>
  <c r="K48"/>
  <c r="N47"/>
  <c r="M47" s="1"/>
  <c r="O47" s="1"/>
  <c r="J54" i="32"/>
  <c r="K49"/>
  <c r="N48"/>
  <c r="M48" s="1"/>
  <c r="O48" s="1"/>
  <c r="J55" i="31"/>
  <c r="K48"/>
  <c r="N47"/>
  <c r="M47" s="1"/>
  <c r="O47" s="1"/>
  <c r="J54" i="30"/>
  <c r="K50"/>
  <c r="N49"/>
  <c r="M49" s="1"/>
  <c r="O49" s="1"/>
  <c r="J54" i="29"/>
  <c r="K50"/>
  <c r="N49"/>
  <c r="M49" s="1"/>
  <c r="O49" s="1"/>
  <c r="J55" i="28"/>
  <c r="K48"/>
  <c r="N47"/>
  <c r="M47" s="1"/>
  <c r="O47" s="1"/>
  <c r="J55" i="27"/>
  <c r="K48"/>
  <c r="N47"/>
  <c r="M47" s="1"/>
  <c r="O47" s="1"/>
  <c r="J54" i="26"/>
  <c r="K50"/>
  <c r="N49"/>
  <c r="M49" s="1"/>
  <c r="O49" s="1"/>
  <c r="J55" i="25"/>
  <c r="K48"/>
  <c r="N47"/>
  <c r="M47" s="1"/>
  <c r="O47" s="1"/>
  <c r="J55" i="24"/>
  <c r="K48"/>
  <c r="N47"/>
  <c r="M47" s="1"/>
  <c r="O47" s="1"/>
  <c r="J54" i="23"/>
  <c r="K50"/>
  <c r="N49"/>
  <c r="M49" s="1"/>
  <c r="O49" s="1"/>
  <c r="J52" i="2"/>
  <c r="K48"/>
  <c r="N47"/>
  <c r="M47" s="1"/>
  <c r="O47" s="1"/>
  <c r="J56" i="86" l="1"/>
  <c r="K49"/>
  <c r="N48"/>
  <c r="M48" s="1"/>
  <c r="O48" s="1"/>
  <c r="J56" i="85"/>
  <c r="K49"/>
  <c r="N48"/>
  <c r="M48" s="1"/>
  <c r="O48" s="1"/>
  <c r="J56" i="84"/>
  <c r="K49"/>
  <c r="N48"/>
  <c r="M48" s="1"/>
  <c r="O48" s="1"/>
  <c r="J56" i="83"/>
  <c r="K49"/>
  <c r="N48"/>
  <c r="M48" s="1"/>
  <c r="O48" s="1"/>
  <c r="J56" i="82"/>
  <c r="K49"/>
  <c r="N48"/>
  <c r="M48" s="1"/>
  <c r="O48" s="1"/>
  <c r="J55" i="81"/>
  <c r="K50"/>
  <c r="N49"/>
  <c r="M49" s="1"/>
  <c r="O49" s="1"/>
  <c r="J56" i="80"/>
  <c r="K49"/>
  <c r="N48"/>
  <c r="M48" s="1"/>
  <c r="O48" s="1"/>
  <c r="J56" i="79"/>
  <c r="K49"/>
  <c r="N48"/>
  <c r="M48" s="1"/>
  <c r="O48" s="1"/>
  <c r="J56" i="78"/>
  <c r="K49"/>
  <c r="N48"/>
  <c r="M48" s="1"/>
  <c r="O48" s="1"/>
  <c r="J56" i="77"/>
  <c r="K49"/>
  <c r="N48"/>
  <c r="M48" s="1"/>
  <c r="O48" s="1"/>
  <c r="K49" i="76"/>
  <c r="N48"/>
  <c r="M48" s="1"/>
  <c r="O48" s="1"/>
  <c r="J56"/>
  <c r="J56" i="75"/>
  <c r="K49"/>
  <c r="N48"/>
  <c r="M48" s="1"/>
  <c r="O48" s="1"/>
  <c r="J56" i="74"/>
  <c r="K49"/>
  <c r="N48"/>
  <c r="M48" s="1"/>
  <c r="O48" s="1"/>
  <c r="J56" i="73"/>
  <c r="K49"/>
  <c r="N48"/>
  <c r="M48" s="1"/>
  <c r="O48" s="1"/>
  <c r="J56" i="72"/>
  <c r="K49"/>
  <c r="N48"/>
  <c r="M48" s="1"/>
  <c r="O48" s="1"/>
  <c r="J56" i="71"/>
  <c r="K49"/>
  <c r="N48"/>
  <c r="M48" s="1"/>
  <c r="O48" s="1"/>
  <c r="J56" i="70"/>
  <c r="K49"/>
  <c r="N48"/>
  <c r="M48" s="1"/>
  <c r="O48" s="1"/>
  <c r="J56" i="69"/>
  <c r="K49"/>
  <c r="N48"/>
  <c r="M48" s="1"/>
  <c r="O48" s="1"/>
  <c r="J55" i="68"/>
  <c r="K51"/>
  <c r="N50"/>
  <c r="M50" s="1"/>
  <c r="O50" s="1"/>
  <c r="J56" i="67"/>
  <c r="K49"/>
  <c r="N48"/>
  <c r="M48" s="1"/>
  <c r="O48" s="1"/>
  <c r="J55" i="66"/>
  <c r="K50"/>
  <c r="N49"/>
  <c r="M49" s="1"/>
  <c r="O49" s="1"/>
  <c r="J55" i="65"/>
  <c r="K50"/>
  <c r="N49"/>
  <c r="M49" s="1"/>
  <c r="O49" s="1"/>
  <c r="J55" i="64"/>
  <c r="K50"/>
  <c r="N49"/>
  <c r="M49" s="1"/>
  <c r="O49" s="1"/>
  <c r="J55" i="63"/>
  <c r="K50"/>
  <c r="N49"/>
  <c r="M49" s="1"/>
  <c r="O49" s="1"/>
  <c r="J55" i="62"/>
  <c r="K51"/>
  <c r="N50"/>
  <c r="M50" s="1"/>
  <c r="O50" s="1"/>
  <c r="J56" i="61"/>
  <c r="K49"/>
  <c r="N48"/>
  <c r="M48" s="1"/>
  <c r="O48" s="1"/>
  <c r="J56" i="60"/>
  <c r="K50"/>
  <c r="N49"/>
  <c r="M49" s="1"/>
  <c r="O49" s="1"/>
  <c r="J55" i="59"/>
  <c r="K51"/>
  <c r="N50"/>
  <c r="M50" s="1"/>
  <c r="O50" s="1"/>
  <c r="K51" i="58"/>
  <c r="N50"/>
  <c r="M50" s="1"/>
  <c r="O50" s="1"/>
  <c r="J55"/>
  <c r="J56" i="57"/>
  <c r="K49"/>
  <c r="N48"/>
  <c r="M48" s="1"/>
  <c r="O48" s="1"/>
  <c r="J56" i="56"/>
  <c r="K49"/>
  <c r="N48"/>
  <c r="M48" s="1"/>
  <c r="O48" s="1"/>
  <c r="J56" i="55"/>
  <c r="K49"/>
  <c r="N48"/>
  <c r="M48" s="1"/>
  <c r="O48" s="1"/>
  <c r="J56" i="54"/>
  <c r="K50"/>
  <c r="N49"/>
  <c r="M49" s="1"/>
  <c r="O49" s="1"/>
  <c r="J56" i="53"/>
  <c r="K50"/>
  <c r="N49"/>
  <c r="M49" s="1"/>
  <c r="O49" s="1"/>
  <c r="J56" i="52"/>
  <c r="K49"/>
  <c r="N48"/>
  <c r="M48" s="1"/>
  <c r="O48" s="1"/>
  <c r="J56" i="51"/>
  <c r="K49"/>
  <c r="N48"/>
  <c r="M48" s="1"/>
  <c r="O48" s="1"/>
  <c r="J55" i="50"/>
  <c r="K51"/>
  <c r="N50"/>
  <c r="M50" s="1"/>
  <c r="O50" s="1"/>
  <c r="J56" i="49"/>
  <c r="K49"/>
  <c r="N48"/>
  <c r="M48" s="1"/>
  <c r="O48" s="1"/>
  <c r="J56" i="48"/>
  <c r="K50"/>
  <c r="N49"/>
  <c r="M49" s="1"/>
  <c r="O49" s="1"/>
  <c r="K51" i="47"/>
  <c r="N50"/>
  <c r="M50" s="1"/>
  <c r="O50" s="1"/>
  <c r="J55"/>
  <c r="J56" i="46"/>
  <c r="K49"/>
  <c r="N48"/>
  <c r="M48" s="1"/>
  <c r="O48" s="1"/>
  <c r="J55" i="45"/>
  <c r="K51"/>
  <c r="N50"/>
  <c r="M50" s="1"/>
  <c r="O50" s="1"/>
  <c r="J55" i="44"/>
  <c r="K50"/>
  <c r="N49"/>
  <c r="M49" s="1"/>
  <c r="O49" s="1"/>
  <c r="K51" i="43"/>
  <c r="N50"/>
  <c r="M50" s="1"/>
  <c r="O50" s="1"/>
  <c r="J55"/>
  <c r="J56" i="42"/>
  <c r="K49"/>
  <c r="N48"/>
  <c r="M48" s="1"/>
  <c r="O48" s="1"/>
  <c r="J56" i="41"/>
  <c r="K49"/>
  <c r="N48"/>
  <c r="M48" s="1"/>
  <c r="O48" s="1"/>
  <c r="J56" i="40"/>
  <c r="K49"/>
  <c r="N48"/>
  <c r="M48" s="1"/>
  <c r="O48" s="1"/>
  <c r="K51" i="39"/>
  <c r="N50"/>
  <c r="M50" s="1"/>
  <c r="O50" s="1"/>
  <c r="J55"/>
  <c r="K51" i="38"/>
  <c r="N50"/>
  <c r="M50" s="1"/>
  <c r="O50" s="1"/>
  <c r="J55"/>
  <c r="K51" i="37"/>
  <c r="N50"/>
  <c r="M50" s="1"/>
  <c r="O50" s="1"/>
  <c r="J55"/>
  <c r="J55" i="36"/>
  <c r="K51"/>
  <c r="N50"/>
  <c r="M50" s="1"/>
  <c r="O50" s="1"/>
  <c r="J56" i="35"/>
  <c r="K49"/>
  <c r="N48"/>
  <c r="M48" s="1"/>
  <c r="O48" s="1"/>
  <c r="K51" i="34"/>
  <c r="N50"/>
  <c r="M50" s="1"/>
  <c r="O50" s="1"/>
  <c r="J55"/>
  <c r="J56" i="33"/>
  <c r="K49"/>
  <c r="N48"/>
  <c r="M48" s="1"/>
  <c r="O48" s="1"/>
  <c r="J55" i="32"/>
  <c r="K50"/>
  <c r="N49"/>
  <c r="M49" s="1"/>
  <c r="O49" s="1"/>
  <c r="J56" i="31"/>
  <c r="K49"/>
  <c r="N48"/>
  <c r="M48" s="1"/>
  <c r="O48" s="1"/>
  <c r="K51" i="30"/>
  <c r="N50"/>
  <c r="M50" s="1"/>
  <c r="O50" s="1"/>
  <c r="J55"/>
  <c r="K51" i="29"/>
  <c r="N50"/>
  <c r="M50" s="1"/>
  <c r="O50" s="1"/>
  <c r="J55"/>
  <c r="J56" i="28"/>
  <c r="K49"/>
  <c r="N48"/>
  <c r="M48" s="1"/>
  <c r="O48" s="1"/>
  <c r="K49" i="27"/>
  <c r="N48"/>
  <c r="M48" s="1"/>
  <c r="O48" s="1"/>
  <c r="J56"/>
  <c r="K51" i="26"/>
  <c r="N50"/>
  <c r="M50" s="1"/>
  <c r="O50" s="1"/>
  <c r="J55"/>
  <c r="J56" i="25"/>
  <c r="K49"/>
  <c r="N48"/>
  <c r="M48" s="1"/>
  <c r="O48" s="1"/>
  <c r="J56" i="24"/>
  <c r="K49"/>
  <c r="N48"/>
  <c r="M48" s="1"/>
  <c r="O48" s="1"/>
  <c r="K51" i="23"/>
  <c r="N50"/>
  <c r="M50" s="1"/>
  <c r="O50" s="1"/>
  <c r="J55"/>
  <c r="K49" i="2"/>
  <c r="N48"/>
  <c r="M48" s="1"/>
  <c r="O48" s="1"/>
  <c r="J53"/>
  <c r="J57" i="86" l="1"/>
  <c r="K50"/>
  <c r="N49"/>
  <c r="M49" s="1"/>
  <c r="O49" s="1"/>
  <c r="J57" i="85"/>
  <c r="K50"/>
  <c r="N49"/>
  <c r="M49" s="1"/>
  <c r="O49" s="1"/>
  <c r="J57" i="84"/>
  <c r="K50"/>
  <c r="N49"/>
  <c r="M49" s="1"/>
  <c r="O49" s="1"/>
  <c r="J57" i="83"/>
  <c r="K50"/>
  <c r="N49"/>
  <c r="M49" s="1"/>
  <c r="O49" s="1"/>
  <c r="J57" i="82"/>
  <c r="K50"/>
  <c r="N49"/>
  <c r="M49" s="1"/>
  <c r="O49" s="1"/>
  <c r="J56" i="81"/>
  <c r="K51"/>
  <c r="N50"/>
  <c r="M50" s="1"/>
  <c r="O50" s="1"/>
  <c r="J57" i="80"/>
  <c r="K50"/>
  <c r="N49"/>
  <c r="M49" s="1"/>
  <c r="O49" s="1"/>
  <c r="J57" i="79"/>
  <c r="K50"/>
  <c r="N49"/>
  <c r="M49" s="1"/>
  <c r="O49" s="1"/>
  <c r="J57" i="78"/>
  <c r="K50"/>
  <c r="N49"/>
  <c r="M49" s="1"/>
  <c r="O49" s="1"/>
  <c r="J57" i="77"/>
  <c r="K50"/>
  <c r="N49"/>
  <c r="M49" s="1"/>
  <c r="O49" s="1"/>
  <c r="J57" i="76"/>
  <c r="K50"/>
  <c r="N49"/>
  <c r="M49" s="1"/>
  <c r="O49" s="1"/>
  <c r="J57" i="75"/>
  <c r="K50"/>
  <c r="N49"/>
  <c r="M49" s="1"/>
  <c r="O49" s="1"/>
  <c r="J57" i="74"/>
  <c r="K50"/>
  <c r="N49"/>
  <c r="M49" s="1"/>
  <c r="O49" s="1"/>
  <c r="J57" i="73"/>
  <c r="K50"/>
  <c r="N49"/>
  <c r="M49" s="1"/>
  <c r="O49" s="1"/>
  <c r="J57" i="72"/>
  <c r="K50"/>
  <c r="N49"/>
  <c r="M49" s="1"/>
  <c r="O49" s="1"/>
  <c r="J57" i="71"/>
  <c r="K50"/>
  <c r="N49"/>
  <c r="M49" s="1"/>
  <c r="O49" s="1"/>
  <c r="J57" i="70"/>
  <c r="K50"/>
  <c r="N49"/>
  <c r="M49" s="1"/>
  <c r="O49" s="1"/>
  <c r="J57" i="69"/>
  <c r="K50"/>
  <c r="N49"/>
  <c r="M49" s="1"/>
  <c r="O49" s="1"/>
  <c r="J56" i="68"/>
  <c r="K52"/>
  <c r="N51"/>
  <c r="M51" s="1"/>
  <c r="O51" s="1"/>
  <c r="J57" i="67"/>
  <c r="K50"/>
  <c r="N49"/>
  <c r="M49" s="1"/>
  <c r="O49" s="1"/>
  <c r="J56" i="66"/>
  <c r="K51"/>
  <c r="N50"/>
  <c r="M50" s="1"/>
  <c r="O50" s="1"/>
  <c r="J56" i="65"/>
  <c r="K51"/>
  <c r="N50"/>
  <c r="M50" s="1"/>
  <c r="O50" s="1"/>
  <c r="J56" i="64"/>
  <c r="K51"/>
  <c r="N50"/>
  <c r="M50" s="1"/>
  <c r="O50" s="1"/>
  <c r="J56" i="63"/>
  <c r="K51"/>
  <c r="N50"/>
  <c r="M50" s="1"/>
  <c r="O50" s="1"/>
  <c r="J56" i="62"/>
  <c r="K52"/>
  <c r="N51"/>
  <c r="M51" s="1"/>
  <c r="O51" s="1"/>
  <c r="J57" i="61"/>
  <c r="K50"/>
  <c r="N49"/>
  <c r="M49" s="1"/>
  <c r="O49" s="1"/>
  <c r="J57" i="60"/>
  <c r="K51"/>
  <c r="N50"/>
  <c r="M50" s="1"/>
  <c r="O50" s="1"/>
  <c r="J56" i="59"/>
  <c r="K52"/>
  <c r="N51"/>
  <c r="M51" s="1"/>
  <c r="O51" s="1"/>
  <c r="J56" i="58"/>
  <c r="K52"/>
  <c r="N51"/>
  <c r="M51" s="1"/>
  <c r="O51" s="1"/>
  <c r="J57" i="57"/>
  <c r="K50"/>
  <c r="N49"/>
  <c r="M49" s="1"/>
  <c r="O49" s="1"/>
  <c r="J57" i="56"/>
  <c r="K50"/>
  <c r="N49"/>
  <c r="M49" s="1"/>
  <c r="O49" s="1"/>
  <c r="J57" i="55"/>
  <c r="K50"/>
  <c r="N49"/>
  <c r="M49" s="1"/>
  <c r="O49" s="1"/>
  <c r="J57" i="54"/>
  <c r="K51"/>
  <c r="N50"/>
  <c r="M50" s="1"/>
  <c r="O50" s="1"/>
  <c r="J57" i="53"/>
  <c r="K51"/>
  <c r="N50"/>
  <c r="M50" s="1"/>
  <c r="O50" s="1"/>
  <c r="J57" i="52"/>
  <c r="K50"/>
  <c r="N49"/>
  <c r="M49" s="1"/>
  <c r="O49" s="1"/>
  <c r="J57" i="51"/>
  <c r="K50"/>
  <c r="N49"/>
  <c r="M49" s="1"/>
  <c r="O49" s="1"/>
  <c r="J56" i="50"/>
  <c r="K52"/>
  <c r="N51"/>
  <c r="M51" s="1"/>
  <c r="O51" s="1"/>
  <c r="J57" i="49"/>
  <c r="K50"/>
  <c r="N49"/>
  <c r="M49" s="1"/>
  <c r="O49" s="1"/>
  <c r="J57" i="48"/>
  <c r="K51"/>
  <c r="N50"/>
  <c r="M50" s="1"/>
  <c r="O50" s="1"/>
  <c r="J56" i="47"/>
  <c r="K52"/>
  <c r="N51"/>
  <c r="M51" s="1"/>
  <c r="O51" s="1"/>
  <c r="J57" i="46"/>
  <c r="K50"/>
  <c r="N49"/>
  <c r="M49" s="1"/>
  <c r="O49" s="1"/>
  <c r="J56" i="45"/>
  <c r="K52"/>
  <c r="N51"/>
  <c r="M51" s="1"/>
  <c r="O51" s="1"/>
  <c r="J56" i="44"/>
  <c r="K51"/>
  <c r="N50"/>
  <c r="M50" s="1"/>
  <c r="O50" s="1"/>
  <c r="J56" i="43"/>
  <c r="K52"/>
  <c r="N51"/>
  <c r="M51" s="1"/>
  <c r="O51" s="1"/>
  <c r="J57" i="42"/>
  <c r="K50"/>
  <c r="N49"/>
  <c r="M49" s="1"/>
  <c r="O49" s="1"/>
  <c r="J57" i="41"/>
  <c r="K50"/>
  <c r="N49"/>
  <c r="M49" s="1"/>
  <c r="O49" s="1"/>
  <c r="J57" i="40"/>
  <c r="K50"/>
  <c r="N49"/>
  <c r="M49" s="1"/>
  <c r="O49" s="1"/>
  <c r="J56" i="39"/>
  <c r="K52"/>
  <c r="N51"/>
  <c r="M51" s="1"/>
  <c r="O51" s="1"/>
  <c r="J56" i="38"/>
  <c r="K52"/>
  <c r="N51"/>
  <c r="M51" s="1"/>
  <c r="O51" s="1"/>
  <c r="J56" i="37"/>
  <c r="K52"/>
  <c r="N51"/>
  <c r="M51" s="1"/>
  <c r="O51" s="1"/>
  <c r="J56" i="36"/>
  <c r="K52"/>
  <c r="N51"/>
  <c r="M51" s="1"/>
  <c r="O51" s="1"/>
  <c r="J57" i="35"/>
  <c r="K50"/>
  <c r="N49"/>
  <c r="M49" s="1"/>
  <c r="O49" s="1"/>
  <c r="J56" i="34"/>
  <c r="K52"/>
  <c r="N51"/>
  <c r="M51" s="1"/>
  <c r="O51" s="1"/>
  <c r="J57" i="33"/>
  <c r="K50"/>
  <c r="N49"/>
  <c r="M49" s="1"/>
  <c r="O49" s="1"/>
  <c r="J56" i="32"/>
  <c r="K51"/>
  <c r="N50"/>
  <c r="M50" s="1"/>
  <c r="O50" s="1"/>
  <c r="J57" i="31"/>
  <c r="K50"/>
  <c r="N49"/>
  <c r="M49" s="1"/>
  <c r="O49" s="1"/>
  <c r="J56" i="30"/>
  <c r="K52"/>
  <c r="N51"/>
  <c r="M51" s="1"/>
  <c r="O51" s="1"/>
  <c r="J56" i="29"/>
  <c r="K52"/>
  <c r="N51"/>
  <c r="M51" s="1"/>
  <c r="O51" s="1"/>
  <c r="J57" i="28"/>
  <c r="K50"/>
  <c r="N49"/>
  <c r="M49" s="1"/>
  <c r="O49" s="1"/>
  <c r="J57" i="27"/>
  <c r="K50"/>
  <c r="N49"/>
  <c r="M49" s="1"/>
  <c r="O49" s="1"/>
  <c r="J56" i="26"/>
  <c r="K52"/>
  <c r="N51"/>
  <c r="M51" s="1"/>
  <c r="O51" s="1"/>
  <c r="J57" i="25"/>
  <c r="K50"/>
  <c r="N49"/>
  <c r="M49" s="1"/>
  <c r="O49" s="1"/>
  <c r="J57" i="24"/>
  <c r="K50"/>
  <c r="N49"/>
  <c r="M49" s="1"/>
  <c r="O49" s="1"/>
  <c r="J56" i="23"/>
  <c r="K52"/>
  <c r="N51"/>
  <c r="M51" s="1"/>
  <c r="O51" s="1"/>
  <c r="J54" i="2"/>
  <c r="K50"/>
  <c r="N49"/>
  <c r="M49" s="1"/>
  <c r="O49" s="1"/>
  <c r="J58" i="86" l="1"/>
  <c r="K51"/>
  <c r="N50"/>
  <c r="M50" s="1"/>
  <c r="O50" s="1"/>
  <c r="J58" i="85"/>
  <c r="K51"/>
  <c r="N50"/>
  <c r="M50" s="1"/>
  <c r="O50" s="1"/>
  <c r="J58" i="84"/>
  <c r="K51"/>
  <c r="N50"/>
  <c r="M50" s="1"/>
  <c r="O50" s="1"/>
  <c r="J58" i="83"/>
  <c r="K51"/>
  <c r="N50"/>
  <c r="M50" s="1"/>
  <c r="O50" s="1"/>
  <c r="J58" i="82"/>
  <c r="K51"/>
  <c r="N50"/>
  <c r="M50" s="1"/>
  <c r="O50" s="1"/>
  <c r="J57" i="81"/>
  <c r="K52"/>
  <c r="N51"/>
  <c r="M51" s="1"/>
  <c r="O51" s="1"/>
  <c r="J58" i="80"/>
  <c r="K51"/>
  <c r="N50"/>
  <c r="M50" s="1"/>
  <c r="O50" s="1"/>
  <c r="J58" i="79"/>
  <c r="K51"/>
  <c r="N50"/>
  <c r="M50" s="1"/>
  <c r="O50" s="1"/>
  <c r="J58" i="78"/>
  <c r="K51"/>
  <c r="N50"/>
  <c r="M50" s="1"/>
  <c r="O50" s="1"/>
  <c r="J58" i="77"/>
  <c r="K51"/>
  <c r="N50"/>
  <c r="M50" s="1"/>
  <c r="O50" s="1"/>
  <c r="K51" i="76"/>
  <c r="N50"/>
  <c r="M50" s="1"/>
  <c r="O50" s="1"/>
  <c r="J58"/>
  <c r="J58" i="75"/>
  <c r="K51"/>
  <c r="N50"/>
  <c r="M50" s="1"/>
  <c r="O50" s="1"/>
  <c r="J58" i="74"/>
  <c r="K51"/>
  <c r="N50"/>
  <c r="M50" s="1"/>
  <c r="O50" s="1"/>
  <c r="J58" i="73"/>
  <c r="K51"/>
  <c r="N50"/>
  <c r="M50" s="1"/>
  <c r="O50" s="1"/>
  <c r="J58" i="72"/>
  <c r="K51"/>
  <c r="N50"/>
  <c r="M50" s="1"/>
  <c r="O50" s="1"/>
  <c r="J58" i="71"/>
  <c r="K51"/>
  <c r="N50"/>
  <c r="M50" s="1"/>
  <c r="O50" s="1"/>
  <c r="J58" i="70"/>
  <c r="K51"/>
  <c r="N50"/>
  <c r="M50" s="1"/>
  <c r="O50" s="1"/>
  <c r="J58" i="69"/>
  <c r="K51"/>
  <c r="N50"/>
  <c r="M50" s="1"/>
  <c r="O50" s="1"/>
  <c r="J57" i="68"/>
  <c r="K53"/>
  <c r="N52"/>
  <c r="M52" s="1"/>
  <c r="O52" s="1"/>
  <c r="J58" i="67"/>
  <c r="K51"/>
  <c r="N50"/>
  <c r="M50" s="1"/>
  <c r="O50" s="1"/>
  <c r="J57" i="66"/>
  <c r="K52"/>
  <c r="N51"/>
  <c r="M51" s="1"/>
  <c r="O51" s="1"/>
  <c r="J57" i="65"/>
  <c r="K52"/>
  <c r="N51"/>
  <c r="M51" s="1"/>
  <c r="O51" s="1"/>
  <c r="J57" i="64"/>
  <c r="K52"/>
  <c r="N51"/>
  <c r="M51" s="1"/>
  <c r="O51" s="1"/>
  <c r="J57" i="63"/>
  <c r="K52"/>
  <c r="N51"/>
  <c r="M51" s="1"/>
  <c r="O51" s="1"/>
  <c r="J57" i="62"/>
  <c r="K53"/>
  <c r="N52"/>
  <c r="M52" s="1"/>
  <c r="O52" s="1"/>
  <c r="J58" i="61"/>
  <c r="K51"/>
  <c r="N50"/>
  <c r="M50" s="1"/>
  <c r="O50" s="1"/>
  <c r="J58" i="60"/>
  <c r="K52"/>
  <c r="N51"/>
  <c r="M51" s="1"/>
  <c r="O51" s="1"/>
  <c r="J57" i="59"/>
  <c r="K53"/>
  <c r="N52"/>
  <c r="M52" s="1"/>
  <c r="O52" s="1"/>
  <c r="K53" i="58"/>
  <c r="N52"/>
  <c r="M52" s="1"/>
  <c r="O52" s="1"/>
  <c r="J57"/>
  <c r="J58" i="57"/>
  <c r="K51"/>
  <c r="N50"/>
  <c r="M50" s="1"/>
  <c r="O50" s="1"/>
  <c r="J58" i="56"/>
  <c r="K51"/>
  <c r="N50"/>
  <c r="M50" s="1"/>
  <c r="O50" s="1"/>
  <c r="J58" i="55"/>
  <c r="K51"/>
  <c r="N50"/>
  <c r="M50" s="1"/>
  <c r="O50" s="1"/>
  <c r="J58" i="54"/>
  <c r="K52"/>
  <c r="N51"/>
  <c r="M51" s="1"/>
  <c r="O51" s="1"/>
  <c r="J58" i="53"/>
  <c r="K52"/>
  <c r="N51"/>
  <c r="M51" s="1"/>
  <c r="O51" s="1"/>
  <c r="J58" i="52"/>
  <c r="K51"/>
  <c r="N50"/>
  <c r="M50" s="1"/>
  <c r="O50" s="1"/>
  <c r="J58" i="51"/>
  <c r="K51"/>
  <c r="N50"/>
  <c r="M50" s="1"/>
  <c r="O50" s="1"/>
  <c r="J57" i="50"/>
  <c r="K53"/>
  <c r="N52"/>
  <c r="M52" s="1"/>
  <c r="O52" s="1"/>
  <c r="J58" i="49"/>
  <c r="K51"/>
  <c r="N50"/>
  <c r="M50" s="1"/>
  <c r="O50" s="1"/>
  <c r="J58" i="48"/>
  <c r="K52"/>
  <c r="N51"/>
  <c r="M51" s="1"/>
  <c r="O51" s="1"/>
  <c r="K53" i="47"/>
  <c r="N52"/>
  <c r="M52" s="1"/>
  <c r="O52" s="1"/>
  <c r="J57"/>
  <c r="J58" i="46"/>
  <c r="K51"/>
  <c r="N50"/>
  <c r="M50" s="1"/>
  <c r="O50" s="1"/>
  <c r="J57" i="45"/>
  <c r="K53"/>
  <c r="N52"/>
  <c r="M52" s="1"/>
  <c r="O52" s="1"/>
  <c r="J57" i="44"/>
  <c r="K52"/>
  <c r="N51"/>
  <c r="M51" s="1"/>
  <c r="O51" s="1"/>
  <c r="K53" i="43"/>
  <c r="N52"/>
  <c r="M52" s="1"/>
  <c r="O52" s="1"/>
  <c r="J57"/>
  <c r="J58" i="42"/>
  <c r="K51"/>
  <c r="N50"/>
  <c r="M50" s="1"/>
  <c r="O50" s="1"/>
  <c r="J58" i="41"/>
  <c r="K51"/>
  <c r="N50"/>
  <c r="M50" s="1"/>
  <c r="O50" s="1"/>
  <c r="J58" i="40"/>
  <c r="K51"/>
  <c r="N50"/>
  <c r="M50" s="1"/>
  <c r="O50" s="1"/>
  <c r="K53" i="39"/>
  <c r="N52"/>
  <c r="M52" s="1"/>
  <c r="O52" s="1"/>
  <c r="J57"/>
  <c r="K53" i="38"/>
  <c r="N52"/>
  <c r="M52" s="1"/>
  <c r="O52" s="1"/>
  <c r="J57"/>
  <c r="K53" i="37"/>
  <c r="N52"/>
  <c r="M52" s="1"/>
  <c r="O52" s="1"/>
  <c r="J57"/>
  <c r="J57" i="36"/>
  <c r="K53"/>
  <c r="N52"/>
  <c r="M52" s="1"/>
  <c r="O52" s="1"/>
  <c r="J58" i="35"/>
  <c r="K51"/>
  <c r="N50"/>
  <c r="M50" s="1"/>
  <c r="O50" s="1"/>
  <c r="K53" i="34"/>
  <c r="N52"/>
  <c r="M52" s="1"/>
  <c r="O52" s="1"/>
  <c r="J57"/>
  <c r="J58" i="33"/>
  <c r="K51"/>
  <c r="N50"/>
  <c r="M50" s="1"/>
  <c r="O50" s="1"/>
  <c r="J57" i="32"/>
  <c r="K52"/>
  <c r="N51"/>
  <c r="M51" s="1"/>
  <c r="O51" s="1"/>
  <c r="J58" i="31"/>
  <c r="K51"/>
  <c r="N50"/>
  <c r="M50" s="1"/>
  <c r="O50" s="1"/>
  <c r="K53" i="30"/>
  <c r="N52"/>
  <c r="M52" s="1"/>
  <c r="O52" s="1"/>
  <c r="J57"/>
  <c r="K53" i="29"/>
  <c r="N52"/>
  <c r="M52" s="1"/>
  <c r="O52" s="1"/>
  <c r="J57"/>
  <c r="J58" i="28"/>
  <c r="K51"/>
  <c r="N50"/>
  <c r="M50" s="1"/>
  <c r="O50" s="1"/>
  <c r="K51" i="27"/>
  <c r="N50"/>
  <c r="M50" s="1"/>
  <c r="O50" s="1"/>
  <c r="J58"/>
  <c r="K53" i="26"/>
  <c r="N52"/>
  <c r="M52" s="1"/>
  <c r="O52" s="1"/>
  <c r="J57"/>
  <c r="J58" i="25"/>
  <c r="K51"/>
  <c r="N50"/>
  <c r="M50" s="1"/>
  <c r="O50" s="1"/>
  <c r="J58" i="24"/>
  <c r="K51"/>
  <c r="N50"/>
  <c r="M50" s="1"/>
  <c r="O50" s="1"/>
  <c r="K53" i="23"/>
  <c r="N52"/>
  <c r="M52" s="1"/>
  <c r="O52" s="1"/>
  <c r="J57"/>
  <c r="K51" i="2"/>
  <c r="N50"/>
  <c r="M50" s="1"/>
  <c r="O50" s="1"/>
  <c r="J55"/>
  <c r="J59" i="86" l="1"/>
  <c r="K52"/>
  <c r="N51"/>
  <c r="M51" s="1"/>
  <c r="O51" s="1"/>
  <c r="J59" i="85"/>
  <c r="K52"/>
  <c r="N51"/>
  <c r="M51" s="1"/>
  <c r="O51" s="1"/>
  <c r="J59" i="84"/>
  <c r="K52"/>
  <c r="N51"/>
  <c r="M51" s="1"/>
  <c r="O51" s="1"/>
  <c r="J59" i="83"/>
  <c r="K52"/>
  <c r="N51"/>
  <c r="M51" s="1"/>
  <c r="O51" s="1"/>
  <c r="J59" i="82"/>
  <c r="K52"/>
  <c r="N51"/>
  <c r="M51" s="1"/>
  <c r="O51" s="1"/>
  <c r="J58" i="81"/>
  <c r="K53"/>
  <c r="N52"/>
  <c r="M52" s="1"/>
  <c r="O52" s="1"/>
  <c r="J59" i="80"/>
  <c r="K52"/>
  <c r="N51"/>
  <c r="M51" s="1"/>
  <c r="O51" s="1"/>
  <c r="J59" i="79"/>
  <c r="K52"/>
  <c r="N51"/>
  <c r="M51" s="1"/>
  <c r="O51" s="1"/>
  <c r="J59" i="78"/>
  <c r="K52"/>
  <c r="N51"/>
  <c r="M51" s="1"/>
  <c r="O51" s="1"/>
  <c r="J59" i="77"/>
  <c r="K52"/>
  <c r="N51"/>
  <c r="M51" s="1"/>
  <c r="O51" s="1"/>
  <c r="J59" i="76"/>
  <c r="K52"/>
  <c r="N51"/>
  <c r="M51" s="1"/>
  <c r="O51" s="1"/>
  <c r="J59" i="75"/>
  <c r="K52"/>
  <c r="N51"/>
  <c r="M51" s="1"/>
  <c r="O51" s="1"/>
  <c r="J59" i="74"/>
  <c r="K52"/>
  <c r="N51"/>
  <c r="M51" s="1"/>
  <c r="O51" s="1"/>
  <c r="J59" i="73"/>
  <c r="K52"/>
  <c r="N51"/>
  <c r="M51" s="1"/>
  <c r="O51" s="1"/>
  <c r="J59" i="72"/>
  <c r="K52"/>
  <c r="N51"/>
  <c r="M51" s="1"/>
  <c r="O51" s="1"/>
  <c r="J59" i="71"/>
  <c r="K52"/>
  <c r="N51"/>
  <c r="M51" s="1"/>
  <c r="O51" s="1"/>
  <c r="J59" i="70"/>
  <c r="K52"/>
  <c r="N51"/>
  <c r="M51" s="1"/>
  <c r="O51" s="1"/>
  <c r="J59" i="69"/>
  <c r="K52"/>
  <c r="N51"/>
  <c r="M51" s="1"/>
  <c r="O51" s="1"/>
  <c r="J58" i="68"/>
  <c r="K54"/>
  <c r="N53"/>
  <c r="M53" s="1"/>
  <c r="O53" s="1"/>
  <c r="J59" i="67"/>
  <c r="K52"/>
  <c r="N51"/>
  <c r="M51" s="1"/>
  <c r="O51" s="1"/>
  <c r="J58" i="66"/>
  <c r="K53"/>
  <c r="N52"/>
  <c r="M52" s="1"/>
  <c r="O52" s="1"/>
  <c r="J58" i="65"/>
  <c r="K53"/>
  <c r="N52"/>
  <c r="M52" s="1"/>
  <c r="O52" s="1"/>
  <c r="J58" i="64"/>
  <c r="K53"/>
  <c r="N52"/>
  <c r="M52" s="1"/>
  <c r="O52" s="1"/>
  <c r="J58" i="63"/>
  <c r="K53"/>
  <c r="N52"/>
  <c r="M52" s="1"/>
  <c r="O52" s="1"/>
  <c r="J58" i="62"/>
  <c r="K54"/>
  <c r="N53"/>
  <c r="M53" s="1"/>
  <c r="O53" s="1"/>
  <c r="J59" i="61"/>
  <c r="K52"/>
  <c r="N51"/>
  <c r="M51" s="1"/>
  <c r="O51" s="1"/>
  <c r="J59" i="60"/>
  <c r="K53"/>
  <c r="N52"/>
  <c r="M52" s="1"/>
  <c r="O52" s="1"/>
  <c r="J58" i="59"/>
  <c r="K54"/>
  <c r="N53"/>
  <c r="M53" s="1"/>
  <c r="O53" s="1"/>
  <c r="J58" i="58"/>
  <c r="K54"/>
  <c r="N53"/>
  <c r="M53" s="1"/>
  <c r="O53" s="1"/>
  <c r="J59" i="57"/>
  <c r="K52"/>
  <c r="N51"/>
  <c r="M51" s="1"/>
  <c r="O51" s="1"/>
  <c r="J59" i="56"/>
  <c r="K52"/>
  <c r="N51"/>
  <c r="M51" s="1"/>
  <c r="O51" s="1"/>
  <c r="J59" i="55"/>
  <c r="K52"/>
  <c r="N51"/>
  <c r="M51" s="1"/>
  <c r="O51" s="1"/>
  <c r="J59" i="54"/>
  <c r="K53"/>
  <c r="N52"/>
  <c r="M52" s="1"/>
  <c r="O52" s="1"/>
  <c r="J59" i="53"/>
  <c r="K53"/>
  <c r="N52"/>
  <c r="M52" s="1"/>
  <c r="O52" s="1"/>
  <c r="J59" i="52"/>
  <c r="K52"/>
  <c r="N51"/>
  <c r="M51" s="1"/>
  <c r="O51" s="1"/>
  <c r="J59" i="51"/>
  <c r="K52"/>
  <c r="N51"/>
  <c r="M51" s="1"/>
  <c r="O51" s="1"/>
  <c r="J58" i="50"/>
  <c r="K54"/>
  <c r="N53"/>
  <c r="M53" s="1"/>
  <c r="O53" s="1"/>
  <c r="J59" i="49"/>
  <c r="K52"/>
  <c r="N51"/>
  <c r="M51" s="1"/>
  <c r="O51" s="1"/>
  <c r="J59" i="48"/>
  <c r="K53"/>
  <c r="N52"/>
  <c r="M52" s="1"/>
  <c r="O52" s="1"/>
  <c r="J58" i="47"/>
  <c r="K54"/>
  <c r="N53"/>
  <c r="M53" s="1"/>
  <c r="O53" s="1"/>
  <c r="J59" i="46"/>
  <c r="K52"/>
  <c r="N51"/>
  <c r="M51" s="1"/>
  <c r="O51" s="1"/>
  <c r="J58" i="45"/>
  <c r="K54"/>
  <c r="N53"/>
  <c r="M53" s="1"/>
  <c r="O53" s="1"/>
  <c r="J58" i="44"/>
  <c r="K53"/>
  <c r="N52"/>
  <c r="M52" s="1"/>
  <c r="O52" s="1"/>
  <c r="J58" i="43"/>
  <c r="K54"/>
  <c r="N53"/>
  <c r="M53" s="1"/>
  <c r="O53" s="1"/>
  <c r="J59" i="42"/>
  <c r="K52"/>
  <c r="N51"/>
  <c r="M51" s="1"/>
  <c r="O51" s="1"/>
  <c r="J59" i="41"/>
  <c r="K52"/>
  <c r="N51"/>
  <c r="M51" s="1"/>
  <c r="O51" s="1"/>
  <c r="J59" i="40"/>
  <c r="K52"/>
  <c r="N51"/>
  <c r="M51" s="1"/>
  <c r="O51" s="1"/>
  <c r="J58" i="39"/>
  <c r="K54"/>
  <c r="N53"/>
  <c r="M53" s="1"/>
  <c r="O53" s="1"/>
  <c r="J58" i="38"/>
  <c r="K54"/>
  <c r="N53"/>
  <c r="M53" s="1"/>
  <c r="O53" s="1"/>
  <c r="J58" i="37"/>
  <c r="K54"/>
  <c r="N53"/>
  <c r="M53" s="1"/>
  <c r="O53" s="1"/>
  <c r="J58" i="36"/>
  <c r="K54"/>
  <c r="N53"/>
  <c r="M53" s="1"/>
  <c r="O53" s="1"/>
  <c r="J59" i="35"/>
  <c r="K52"/>
  <c r="N51"/>
  <c r="M51" s="1"/>
  <c r="O51" s="1"/>
  <c r="J58" i="34"/>
  <c r="K54"/>
  <c r="N53"/>
  <c r="M53" s="1"/>
  <c r="O53" s="1"/>
  <c r="J59" i="33"/>
  <c r="K52"/>
  <c r="N51"/>
  <c r="M51" s="1"/>
  <c r="O51" s="1"/>
  <c r="J58" i="32"/>
  <c r="K53"/>
  <c r="N52"/>
  <c r="M52" s="1"/>
  <c r="O52" s="1"/>
  <c r="J59" i="31"/>
  <c r="K52"/>
  <c r="N51"/>
  <c r="M51" s="1"/>
  <c r="O51" s="1"/>
  <c r="J58" i="30"/>
  <c r="K54"/>
  <c r="N53"/>
  <c r="M53" s="1"/>
  <c r="O53" s="1"/>
  <c r="J58" i="29"/>
  <c r="K54"/>
  <c r="N53"/>
  <c r="M53" s="1"/>
  <c r="O53" s="1"/>
  <c r="J59" i="28"/>
  <c r="K52"/>
  <c r="N51"/>
  <c r="M51" s="1"/>
  <c r="O51" s="1"/>
  <c r="J59" i="27"/>
  <c r="K52"/>
  <c r="N51"/>
  <c r="M51" s="1"/>
  <c r="O51" s="1"/>
  <c r="J58" i="26"/>
  <c r="K54"/>
  <c r="N53"/>
  <c r="M53" s="1"/>
  <c r="O53" s="1"/>
  <c r="J59" i="25"/>
  <c r="K52"/>
  <c r="N51"/>
  <c r="M51" s="1"/>
  <c r="O51" s="1"/>
  <c r="J59" i="24"/>
  <c r="K52"/>
  <c r="N51"/>
  <c r="M51" s="1"/>
  <c r="O51" s="1"/>
  <c r="J58" i="23"/>
  <c r="K54"/>
  <c r="N53"/>
  <c r="M53" s="1"/>
  <c r="O53" s="1"/>
  <c r="J56" i="2"/>
  <c r="K52"/>
  <c r="N51"/>
  <c r="M51" s="1"/>
  <c r="O51" s="1"/>
  <c r="J60" i="86" l="1"/>
  <c r="K53"/>
  <c r="N52"/>
  <c r="M52" s="1"/>
  <c r="O52" s="1"/>
  <c r="J60" i="85"/>
  <c r="K53"/>
  <c r="N52"/>
  <c r="M52" s="1"/>
  <c r="O52" s="1"/>
  <c r="J60" i="84"/>
  <c r="K53"/>
  <c r="N52"/>
  <c r="M52" s="1"/>
  <c r="O52" s="1"/>
  <c r="J60" i="83"/>
  <c r="K53"/>
  <c r="N52"/>
  <c r="M52" s="1"/>
  <c r="O52" s="1"/>
  <c r="J60" i="82"/>
  <c r="K53"/>
  <c r="N52"/>
  <c r="M52" s="1"/>
  <c r="O52" s="1"/>
  <c r="J59" i="81"/>
  <c r="K54"/>
  <c r="N53"/>
  <c r="M53" s="1"/>
  <c r="O53" s="1"/>
  <c r="J60" i="80"/>
  <c r="K53"/>
  <c r="N52"/>
  <c r="M52" s="1"/>
  <c r="O52" s="1"/>
  <c r="J60" i="79"/>
  <c r="K53"/>
  <c r="N52"/>
  <c r="M52" s="1"/>
  <c r="O52" s="1"/>
  <c r="J60" i="78"/>
  <c r="K53"/>
  <c r="N52"/>
  <c r="M52" s="1"/>
  <c r="O52" s="1"/>
  <c r="J60" i="77"/>
  <c r="K53"/>
  <c r="N52"/>
  <c r="M52" s="1"/>
  <c r="O52" s="1"/>
  <c r="K53" i="76"/>
  <c r="N52"/>
  <c r="M52" s="1"/>
  <c r="O52" s="1"/>
  <c r="J60"/>
  <c r="J60" i="75"/>
  <c r="K53"/>
  <c r="N52"/>
  <c r="M52" s="1"/>
  <c r="O52" s="1"/>
  <c r="J60" i="74"/>
  <c r="K53"/>
  <c r="N52"/>
  <c r="M52" s="1"/>
  <c r="O52" s="1"/>
  <c r="J60" i="73"/>
  <c r="K53"/>
  <c r="N52"/>
  <c r="M52" s="1"/>
  <c r="O52" s="1"/>
  <c r="J60" i="72"/>
  <c r="K53"/>
  <c r="N52"/>
  <c r="M52" s="1"/>
  <c r="O52" s="1"/>
  <c r="J60" i="71"/>
  <c r="K53"/>
  <c r="N52"/>
  <c r="M52" s="1"/>
  <c r="O52" s="1"/>
  <c r="J60" i="70"/>
  <c r="K53"/>
  <c r="N52"/>
  <c r="M52" s="1"/>
  <c r="O52" s="1"/>
  <c r="J60" i="69"/>
  <c r="K53"/>
  <c r="N52"/>
  <c r="M52" s="1"/>
  <c r="O52" s="1"/>
  <c r="J59" i="68"/>
  <c r="K55"/>
  <c r="N54"/>
  <c r="M54" s="1"/>
  <c r="O54" s="1"/>
  <c r="J60" i="67"/>
  <c r="K53"/>
  <c r="N52"/>
  <c r="M52" s="1"/>
  <c r="O52" s="1"/>
  <c r="J59" i="66"/>
  <c r="K54"/>
  <c r="N53"/>
  <c r="M53" s="1"/>
  <c r="O53" s="1"/>
  <c r="J59" i="65"/>
  <c r="K54"/>
  <c r="N53"/>
  <c r="M53" s="1"/>
  <c r="O53" s="1"/>
  <c r="J59" i="64"/>
  <c r="K54"/>
  <c r="N53"/>
  <c r="M53" s="1"/>
  <c r="O53" s="1"/>
  <c r="J59" i="63"/>
  <c r="K54"/>
  <c r="N53"/>
  <c r="M53" s="1"/>
  <c r="O53" s="1"/>
  <c r="J59" i="62"/>
  <c r="K55"/>
  <c r="N54"/>
  <c r="M54" s="1"/>
  <c r="O54" s="1"/>
  <c r="J60" i="61"/>
  <c r="K53"/>
  <c r="N52"/>
  <c r="M52" s="1"/>
  <c r="O52" s="1"/>
  <c r="J60" i="60"/>
  <c r="K54"/>
  <c r="N53"/>
  <c r="M53" s="1"/>
  <c r="O53" s="1"/>
  <c r="J59" i="59"/>
  <c r="K55"/>
  <c r="N54"/>
  <c r="M54" s="1"/>
  <c r="O54" s="1"/>
  <c r="K55" i="58"/>
  <c r="N54"/>
  <c r="M54" s="1"/>
  <c r="O54" s="1"/>
  <c r="J59"/>
  <c r="J60" i="57"/>
  <c r="K53"/>
  <c r="N52"/>
  <c r="M52" s="1"/>
  <c r="O52" s="1"/>
  <c r="J60" i="56"/>
  <c r="K53"/>
  <c r="N52"/>
  <c r="M52" s="1"/>
  <c r="O52" s="1"/>
  <c r="J60" i="55"/>
  <c r="K53"/>
  <c r="N52"/>
  <c r="M52" s="1"/>
  <c r="O52" s="1"/>
  <c r="J60" i="54"/>
  <c r="K54"/>
  <c r="N53"/>
  <c r="M53" s="1"/>
  <c r="O53" s="1"/>
  <c r="J60" i="53"/>
  <c r="K54"/>
  <c r="N53"/>
  <c r="M53" s="1"/>
  <c r="O53" s="1"/>
  <c r="J60" i="52"/>
  <c r="K53"/>
  <c r="N52"/>
  <c r="M52" s="1"/>
  <c r="O52" s="1"/>
  <c r="J60" i="51"/>
  <c r="K53"/>
  <c r="N52"/>
  <c r="M52" s="1"/>
  <c r="O52" s="1"/>
  <c r="J59" i="50"/>
  <c r="K55"/>
  <c r="N54"/>
  <c r="M54" s="1"/>
  <c r="O54" s="1"/>
  <c r="J60" i="49"/>
  <c r="K53"/>
  <c r="N52"/>
  <c r="M52" s="1"/>
  <c r="O52" s="1"/>
  <c r="J60" i="48"/>
  <c r="K54"/>
  <c r="N53"/>
  <c r="M53" s="1"/>
  <c r="O53" s="1"/>
  <c r="K55" i="47"/>
  <c r="N54"/>
  <c r="M54" s="1"/>
  <c r="O54" s="1"/>
  <c r="J59"/>
  <c r="J60" i="46"/>
  <c r="K53"/>
  <c r="N52"/>
  <c r="M52" s="1"/>
  <c r="O52" s="1"/>
  <c r="J59" i="45"/>
  <c r="K55"/>
  <c r="N54"/>
  <c r="M54" s="1"/>
  <c r="O54" s="1"/>
  <c r="J59" i="44"/>
  <c r="K54"/>
  <c r="N53"/>
  <c r="M53" s="1"/>
  <c r="O53" s="1"/>
  <c r="K55" i="43"/>
  <c r="N54"/>
  <c r="M54" s="1"/>
  <c r="O54" s="1"/>
  <c r="J59"/>
  <c r="J60" i="42"/>
  <c r="K53"/>
  <c r="N52"/>
  <c r="M52" s="1"/>
  <c r="O52" s="1"/>
  <c r="J60" i="41"/>
  <c r="K53"/>
  <c r="N52"/>
  <c r="M52" s="1"/>
  <c r="O52" s="1"/>
  <c r="J60" i="40"/>
  <c r="K53"/>
  <c r="N52"/>
  <c r="M52" s="1"/>
  <c r="O52" s="1"/>
  <c r="K55" i="39"/>
  <c r="N54"/>
  <c r="M54" s="1"/>
  <c r="O54" s="1"/>
  <c r="J59"/>
  <c r="K55" i="38"/>
  <c r="N54"/>
  <c r="M54" s="1"/>
  <c r="O54" s="1"/>
  <c r="J59"/>
  <c r="K55" i="37"/>
  <c r="N54"/>
  <c r="M54" s="1"/>
  <c r="O54" s="1"/>
  <c r="J59"/>
  <c r="J59" i="36"/>
  <c r="K55"/>
  <c r="N54"/>
  <c r="M54" s="1"/>
  <c r="O54" s="1"/>
  <c r="J60" i="35"/>
  <c r="K53"/>
  <c r="N52"/>
  <c r="M52" s="1"/>
  <c r="O52" s="1"/>
  <c r="K55" i="34"/>
  <c r="N54"/>
  <c r="M54" s="1"/>
  <c r="O54" s="1"/>
  <c r="J59"/>
  <c r="J60" i="33"/>
  <c r="K53"/>
  <c r="N52"/>
  <c r="M52" s="1"/>
  <c r="O52" s="1"/>
  <c r="J59" i="32"/>
  <c r="K54"/>
  <c r="N53"/>
  <c r="M53" s="1"/>
  <c r="O53" s="1"/>
  <c r="J60" i="31"/>
  <c r="K53"/>
  <c r="N52"/>
  <c r="M52" s="1"/>
  <c r="O52" s="1"/>
  <c r="K55" i="30"/>
  <c r="N54"/>
  <c r="M54" s="1"/>
  <c r="O54" s="1"/>
  <c r="J59"/>
  <c r="K55" i="29"/>
  <c r="N54"/>
  <c r="M54" s="1"/>
  <c r="O54" s="1"/>
  <c r="J59"/>
  <c r="J60" i="28"/>
  <c r="K53"/>
  <c r="N52"/>
  <c r="M52" s="1"/>
  <c r="O52" s="1"/>
  <c r="K53" i="27"/>
  <c r="N52"/>
  <c r="M52" s="1"/>
  <c r="O52" s="1"/>
  <c r="J60"/>
  <c r="K55" i="26"/>
  <c r="N54"/>
  <c r="M54" s="1"/>
  <c r="O54" s="1"/>
  <c r="J59"/>
  <c r="J60" i="25"/>
  <c r="K53"/>
  <c r="N52"/>
  <c r="M52" s="1"/>
  <c r="O52" s="1"/>
  <c r="J60" i="24"/>
  <c r="K53"/>
  <c r="N52"/>
  <c r="M52" s="1"/>
  <c r="O52" s="1"/>
  <c r="K55" i="23"/>
  <c r="N54"/>
  <c r="M54" s="1"/>
  <c r="O54" s="1"/>
  <c r="J59"/>
  <c r="K53" i="2"/>
  <c r="N52"/>
  <c r="M52" s="1"/>
  <c r="O52" s="1"/>
  <c r="J57"/>
  <c r="J61" i="86" l="1"/>
  <c r="K54"/>
  <c r="N53"/>
  <c r="M53" s="1"/>
  <c r="O53" s="1"/>
  <c r="J61" i="85"/>
  <c r="K54"/>
  <c r="N53"/>
  <c r="M53" s="1"/>
  <c r="O53" s="1"/>
  <c r="J61" i="84"/>
  <c r="K54"/>
  <c r="N53"/>
  <c r="M53" s="1"/>
  <c r="O53" s="1"/>
  <c r="J61" i="83"/>
  <c r="K54"/>
  <c r="N53"/>
  <c r="M53" s="1"/>
  <c r="O53" s="1"/>
  <c r="J61" i="82"/>
  <c r="K54"/>
  <c r="N53"/>
  <c r="M53" s="1"/>
  <c r="O53" s="1"/>
  <c r="J60" i="81"/>
  <c r="K55"/>
  <c r="N54"/>
  <c r="M54" s="1"/>
  <c r="O54" s="1"/>
  <c r="J61" i="80"/>
  <c r="K54"/>
  <c r="N53"/>
  <c r="M53" s="1"/>
  <c r="O53" s="1"/>
  <c r="J61" i="79"/>
  <c r="K54"/>
  <c r="N53"/>
  <c r="M53" s="1"/>
  <c r="O53" s="1"/>
  <c r="J61" i="78"/>
  <c r="K54"/>
  <c r="N53"/>
  <c r="M53" s="1"/>
  <c r="O53" s="1"/>
  <c r="J61" i="77"/>
  <c r="K54"/>
  <c r="N53"/>
  <c r="M53" s="1"/>
  <c r="O53" s="1"/>
  <c r="J61" i="76"/>
  <c r="K54"/>
  <c r="N53"/>
  <c r="M53" s="1"/>
  <c r="O53" s="1"/>
  <c r="J61" i="75"/>
  <c r="K54"/>
  <c r="N53"/>
  <c r="M53" s="1"/>
  <c r="O53" s="1"/>
  <c r="J61" i="74"/>
  <c r="K54"/>
  <c r="N53"/>
  <c r="M53" s="1"/>
  <c r="O53" s="1"/>
  <c r="J61" i="73"/>
  <c r="K54"/>
  <c r="N53"/>
  <c r="M53" s="1"/>
  <c r="O53" s="1"/>
  <c r="J61" i="72"/>
  <c r="K54"/>
  <c r="N53"/>
  <c r="M53" s="1"/>
  <c r="O53" s="1"/>
  <c r="J61" i="71"/>
  <c r="K54"/>
  <c r="N53"/>
  <c r="M53" s="1"/>
  <c r="O53" s="1"/>
  <c r="J61" i="70"/>
  <c r="K54"/>
  <c r="N53"/>
  <c r="M53" s="1"/>
  <c r="O53" s="1"/>
  <c r="J61" i="69"/>
  <c r="K54"/>
  <c r="N53"/>
  <c r="M53" s="1"/>
  <c r="O53" s="1"/>
  <c r="J60" i="68"/>
  <c r="K56"/>
  <c r="N55"/>
  <c r="M55" s="1"/>
  <c r="O55" s="1"/>
  <c r="J61" i="67"/>
  <c r="K54"/>
  <c r="N53"/>
  <c r="M53" s="1"/>
  <c r="O53" s="1"/>
  <c r="J60" i="66"/>
  <c r="K55"/>
  <c r="N54"/>
  <c r="M54" s="1"/>
  <c r="O54" s="1"/>
  <c r="J60" i="65"/>
  <c r="K55"/>
  <c r="N54"/>
  <c r="M54" s="1"/>
  <c r="O54" s="1"/>
  <c r="J60" i="64"/>
  <c r="K55"/>
  <c r="N54"/>
  <c r="M54" s="1"/>
  <c r="O54" s="1"/>
  <c r="J60" i="63"/>
  <c r="K55"/>
  <c r="N54"/>
  <c r="M54" s="1"/>
  <c r="O54" s="1"/>
  <c r="J60" i="62"/>
  <c r="K56"/>
  <c r="N55"/>
  <c r="M55" s="1"/>
  <c r="O55" s="1"/>
  <c r="J61" i="61"/>
  <c r="K54"/>
  <c r="N53"/>
  <c r="M53" s="1"/>
  <c r="O53" s="1"/>
  <c r="J61" i="60"/>
  <c r="K55"/>
  <c r="N54"/>
  <c r="M54" s="1"/>
  <c r="O54" s="1"/>
  <c r="J60" i="59"/>
  <c r="K56"/>
  <c r="N55"/>
  <c r="M55" s="1"/>
  <c r="O55" s="1"/>
  <c r="J60" i="58"/>
  <c r="K56"/>
  <c r="N55"/>
  <c r="M55" s="1"/>
  <c r="O55" s="1"/>
  <c r="J61" i="57"/>
  <c r="K54"/>
  <c r="N53"/>
  <c r="M53" s="1"/>
  <c r="O53" s="1"/>
  <c r="J61" i="56"/>
  <c r="K54"/>
  <c r="N53"/>
  <c r="M53" s="1"/>
  <c r="O53" s="1"/>
  <c r="J61" i="55"/>
  <c r="K54"/>
  <c r="N53"/>
  <c r="M53" s="1"/>
  <c r="O53" s="1"/>
  <c r="J61" i="54"/>
  <c r="K55"/>
  <c r="N54"/>
  <c r="M54" s="1"/>
  <c r="O54" s="1"/>
  <c r="J61" i="53"/>
  <c r="K55"/>
  <c r="N54"/>
  <c r="M54" s="1"/>
  <c r="O54" s="1"/>
  <c r="J61" i="52"/>
  <c r="K54"/>
  <c r="N53"/>
  <c r="M53" s="1"/>
  <c r="O53" s="1"/>
  <c r="J61" i="51"/>
  <c r="K54"/>
  <c r="N53"/>
  <c r="M53" s="1"/>
  <c r="O53" s="1"/>
  <c r="J60" i="50"/>
  <c r="K56"/>
  <c r="N55"/>
  <c r="M55" s="1"/>
  <c r="O55" s="1"/>
  <c r="J61" i="49"/>
  <c r="K54"/>
  <c r="N53"/>
  <c r="M53" s="1"/>
  <c r="O53" s="1"/>
  <c r="J61" i="48"/>
  <c r="K55"/>
  <c r="N54"/>
  <c r="M54" s="1"/>
  <c r="O54" s="1"/>
  <c r="J60" i="47"/>
  <c r="K56"/>
  <c r="N55"/>
  <c r="M55" s="1"/>
  <c r="O55" s="1"/>
  <c r="J61" i="46"/>
  <c r="K54"/>
  <c r="N53"/>
  <c r="M53" s="1"/>
  <c r="O53" s="1"/>
  <c r="J60" i="45"/>
  <c r="K56"/>
  <c r="N55"/>
  <c r="M55" s="1"/>
  <c r="O55" s="1"/>
  <c r="J60" i="44"/>
  <c r="K55"/>
  <c r="N54"/>
  <c r="M54" s="1"/>
  <c r="O54" s="1"/>
  <c r="J60" i="43"/>
  <c r="K56"/>
  <c r="N55"/>
  <c r="M55" s="1"/>
  <c r="O55" s="1"/>
  <c r="J61" i="42"/>
  <c r="K54"/>
  <c r="N53"/>
  <c r="M53" s="1"/>
  <c r="O53" s="1"/>
  <c r="J61" i="41"/>
  <c r="K54"/>
  <c r="N53"/>
  <c r="M53" s="1"/>
  <c r="O53" s="1"/>
  <c r="J61" i="40"/>
  <c r="K54"/>
  <c r="N53"/>
  <c r="M53" s="1"/>
  <c r="O53" s="1"/>
  <c r="J60" i="39"/>
  <c r="K56"/>
  <c r="N55"/>
  <c r="M55" s="1"/>
  <c r="O55" s="1"/>
  <c r="J60" i="38"/>
  <c r="K56"/>
  <c r="N55"/>
  <c r="M55" s="1"/>
  <c r="O55" s="1"/>
  <c r="J60" i="37"/>
  <c r="K56"/>
  <c r="N55"/>
  <c r="M55" s="1"/>
  <c r="O55" s="1"/>
  <c r="J60" i="36"/>
  <c r="K56"/>
  <c r="N55"/>
  <c r="M55" s="1"/>
  <c r="O55" s="1"/>
  <c r="J61" i="35"/>
  <c r="K54"/>
  <c r="N53"/>
  <c r="M53" s="1"/>
  <c r="O53" s="1"/>
  <c r="J60" i="34"/>
  <c r="K56"/>
  <c r="N55"/>
  <c r="M55" s="1"/>
  <c r="O55" s="1"/>
  <c r="J61" i="33"/>
  <c r="K54"/>
  <c r="N53"/>
  <c r="M53" s="1"/>
  <c r="O53" s="1"/>
  <c r="J60" i="32"/>
  <c r="K55"/>
  <c r="N54"/>
  <c r="M54" s="1"/>
  <c r="O54" s="1"/>
  <c r="J61" i="31"/>
  <c r="K54"/>
  <c r="N53"/>
  <c r="M53" s="1"/>
  <c r="O53" s="1"/>
  <c r="J60" i="30"/>
  <c r="K56"/>
  <c r="N55"/>
  <c r="M55" s="1"/>
  <c r="O55" s="1"/>
  <c r="J60" i="29"/>
  <c r="K56"/>
  <c r="N55"/>
  <c r="M55" s="1"/>
  <c r="O55" s="1"/>
  <c r="J61" i="28"/>
  <c r="K54"/>
  <c r="N53"/>
  <c r="M53" s="1"/>
  <c r="O53" s="1"/>
  <c r="J61" i="27"/>
  <c r="K54"/>
  <c r="N53"/>
  <c r="M53" s="1"/>
  <c r="O53" s="1"/>
  <c r="J60" i="26"/>
  <c r="K56"/>
  <c r="N55"/>
  <c r="M55" s="1"/>
  <c r="O55" s="1"/>
  <c r="J61" i="25"/>
  <c r="K54"/>
  <c r="N53"/>
  <c r="M53" s="1"/>
  <c r="O53" s="1"/>
  <c r="J61" i="24"/>
  <c r="K54"/>
  <c r="N53"/>
  <c r="M53" s="1"/>
  <c r="O53" s="1"/>
  <c r="J60" i="23"/>
  <c r="K56"/>
  <c r="N55"/>
  <c r="M55" s="1"/>
  <c r="O55" s="1"/>
  <c r="J58" i="2"/>
  <c r="K54"/>
  <c r="N53"/>
  <c r="M53" s="1"/>
  <c r="O53" s="1"/>
  <c r="J62" i="86" l="1"/>
  <c r="K55"/>
  <c r="N54"/>
  <c r="M54" s="1"/>
  <c r="O54" s="1"/>
  <c r="J62" i="85"/>
  <c r="K55"/>
  <c r="N54"/>
  <c r="M54" s="1"/>
  <c r="O54" s="1"/>
  <c r="J62" i="84"/>
  <c r="K55"/>
  <c r="N54"/>
  <c r="M54" s="1"/>
  <c r="O54" s="1"/>
  <c r="J62" i="83"/>
  <c r="K55"/>
  <c r="N54"/>
  <c r="M54" s="1"/>
  <c r="O54" s="1"/>
  <c r="J62" i="82"/>
  <c r="K55"/>
  <c r="N54"/>
  <c r="M54" s="1"/>
  <c r="O54" s="1"/>
  <c r="J61" i="81"/>
  <c r="K56"/>
  <c r="N55"/>
  <c r="M55" s="1"/>
  <c r="O55" s="1"/>
  <c r="J62" i="80"/>
  <c r="K55"/>
  <c r="N54"/>
  <c r="M54" s="1"/>
  <c r="O54" s="1"/>
  <c r="J62" i="79"/>
  <c r="K55"/>
  <c r="N54"/>
  <c r="M54" s="1"/>
  <c r="O54" s="1"/>
  <c r="J62" i="78"/>
  <c r="K55"/>
  <c r="N54"/>
  <c r="M54" s="1"/>
  <c r="O54" s="1"/>
  <c r="J62" i="77"/>
  <c r="K55"/>
  <c r="N54"/>
  <c r="M54" s="1"/>
  <c r="O54" s="1"/>
  <c r="K55" i="76"/>
  <c r="N54"/>
  <c r="M54" s="1"/>
  <c r="O54" s="1"/>
  <c r="J62"/>
  <c r="J62" i="75"/>
  <c r="K55"/>
  <c r="N54"/>
  <c r="M54" s="1"/>
  <c r="O54" s="1"/>
  <c r="J62" i="74"/>
  <c r="K55"/>
  <c r="N54"/>
  <c r="M54" s="1"/>
  <c r="O54" s="1"/>
  <c r="J62" i="73"/>
  <c r="K55"/>
  <c r="N54"/>
  <c r="M54" s="1"/>
  <c r="O54" s="1"/>
  <c r="J62" i="72"/>
  <c r="K55"/>
  <c r="N54"/>
  <c r="M54" s="1"/>
  <c r="O54" s="1"/>
  <c r="J62" i="71"/>
  <c r="K55"/>
  <c r="N54"/>
  <c r="M54" s="1"/>
  <c r="O54" s="1"/>
  <c r="J62" i="70"/>
  <c r="K55"/>
  <c r="N54"/>
  <c r="M54" s="1"/>
  <c r="O54" s="1"/>
  <c r="J62" i="69"/>
  <c r="K55"/>
  <c r="N54"/>
  <c r="M54" s="1"/>
  <c r="O54" s="1"/>
  <c r="J61" i="68"/>
  <c r="K57"/>
  <c r="N56"/>
  <c r="M56" s="1"/>
  <c r="O56" s="1"/>
  <c r="J62" i="67"/>
  <c r="K55"/>
  <c r="N54"/>
  <c r="M54" s="1"/>
  <c r="O54" s="1"/>
  <c r="J61" i="66"/>
  <c r="K56"/>
  <c r="N55"/>
  <c r="M55" s="1"/>
  <c r="O55" s="1"/>
  <c r="J61" i="65"/>
  <c r="K56"/>
  <c r="N55"/>
  <c r="M55" s="1"/>
  <c r="O55" s="1"/>
  <c r="J61" i="64"/>
  <c r="K56"/>
  <c r="N55"/>
  <c r="M55" s="1"/>
  <c r="O55" s="1"/>
  <c r="J61" i="63"/>
  <c r="K56"/>
  <c r="N55"/>
  <c r="M55" s="1"/>
  <c r="O55" s="1"/>
  <c r="J61" i="62"/>
  <c r="K57"/>
  <c r="N56"/>
  <c r="M56" s="1"/>
  <c r="O56" s="1"/>
  <c r="J62" i="61"/>
  <c r="K55"/>
  <c r="N54"/>
  <c r="M54" s="1"/>
  <c r="O54" s="1"/>
  <c r="J62" i="60"/>
  <c r="K56"/>
  <c r="N55"/>
  <c r="M55" s="1"/>
  <c r="O55" s="1"/>
  <c r="J61" i="59"/>
  <c r="K57"/>
  <c r="N56"/>
  <c r="M56" s="1"/>
  <c r="O56" s="1"/>
  <c r="K57" i="58"/>
  <c r="N56"/>
  <c r="M56" s="1"/>
  <c r="O56" s="1"/>
  <c r="J61"/>
  <c r="J62" i="57"/>
  <c r="K55"/>
  <c r="N54"/>
  <c r="M54" s="1"/>
  <c r="O54" s="1"/>
  <c r="J62" i="56"/>
  <c r="K55"/>
  <c r="N54"/>
  <c r="M54" s="1"/>
  <c r="O54" s="1"/>
  <c r="J62" i="55"/>
  <c r="K55"/>
  <c r="N54"/>
  <c r="M54" s="1"/>
  <c r="O54" s="1"/>
  <c r="J62" i="54"/>
  <c r="K56"/>
  <c r="N55"/>
  <c r="M55" s="1"/>
  <c r="O55" s="1"/>
  <c r="J62" i="53"/>
  <c r="K56"/>
  <c r="N55"/>
  <c r="M55" s="1"/>
  <c r="O55" s="1"/>
  <c r="J62" i="52"/>
  <c r="K55"/>
  <c r="N54"/>
  <c r="M54" s="1"/>
  <c r="O54" s="1"/>
  <c r="J62" i="51"/>
  <c r="K55"/>
  <c r="N54"/>
  <c r="M54" s="1"/>
  <c r="O54" s="1"/>
  <c r="J61" i="50"/>
  <c r="K57"/>
  <c r="N56"/>
  <c r="M56" s="1"/>
  <c r="O56" s="1"/>
  <c r="J62" i="49"/>
  <c r="K55"/>
  <c r="N54"/>
  <c r="M54" s="1"/>
  <c r="O54" s="1"/>
  <c r="J62" i="48"/>
  <c r="K56"/>
  <c r="N55"/>
  <c r="M55" s="1"/>
  <c r="O55" s="1"/>
  <c r="K57" i="47"/>
  <c r="N56"/>
  <c r="M56" s="1"/>
  <c r="O56" s="1"/>
  <c r="J61"/>
  <c r="J62" i="46"/>
  <c r="K55"/>
  <c r="N54"/>
  <c r="M54" s="1"/>
  <c r="O54" s="1"/>
  <c r="J61" i="45"/>
  <c r="K57"/>
  <c r="N56"/>
  <c r="M56" s="1"/>
  <c r="O56" s="1"/>
  <c r="J61" i="44"/>
  <c r="K56"/>
  <c r="N55"/>
  <c r="M55" s="1"/>
  <c r="O55" s="1"/>
  <c r="K57" i="43"/>
  <c r="N56"/>
  <c r="M56" s="1"/>
  <c r="O56" s="1"/>
  <c r="J61"/>
  <c r="J62" i="42"/>
  <c r="K55"/>
  <c r="N54"/>
  <c r="M54" s="1"/>
  <c r="O54" s="1"/>
  <c r="J62" i="41"/>
  <c r="K55"/>
  <c r="N54"/>
  <c r="M54" s="1"/>
  <c r="O54" s="1"/>
  <c r="J62" i="40"/>
  <c r="K55"/>
  <c r="N54"/>
  <c r="M54" s="1"/>
  <c r="O54" s="1"/>
  <c r="K57" i="39"/>
  <c r="N56"/>
  <c r="M56" s="1"/>
  <c r="O56" s="1"/>
  <c r="J61"/>
  <c r="K57" i="38"/>
  <c r="N56"/>
  <c r="M56" s="1"/>
  <c r="O56" s="1"/>
  <c r="J61"/>
  <c r="K57" i="37"/>
  <c r="N56"/>
  <c r="M56" s="1"/>
  <c r="O56" s="1"/>
  <c r="J61"/>
  <c r="J61" i="36"/>
  <c r="K57"/>
  <c r="N56"/>
  <c r="M56" s="1"/>
  <c r="O56" s="1"/>
  <c r="J62" i="35"/>
  <c r="K55"/>
  <c r="N54"/>
  <c r="M54" s="1"/>
  <c r="O54" s="1"/>
  <c r="K57" i="34"/>
  <c r="N56"/>
  <c r="M56" s="1"/>
  <c r="O56" s="1"/>
  <c r="J61"/>
  <c r="J62" i="33"/>
  <c r="K55"/>
  <c r="N54"/>
  <c r="M54" s="1"/>
  <c r="O54" s="1"/>
  <c r="J61" i="32"/>
  <c r="K56"/>
  <c r="N55"/>
  <c r="M55" s="1"/>
  <c r="O55" s="1"/>
  <c r="J62" i="31"/>
  <c r="K55"/>
  <c r="N54"/>
  <c r="M54" s="1"/>
  <c r="O54" s="1"/>
  <c r="K57" i="30"/>
  <c r="N56"/>
  <c r="M56" s="1"/>
  <c r="O56" s="1"/>
  <c r="J61"/>
  <c r="K57" i="29"/>
  <c r="N56"/>
  <c r="M56" s="1"/>
  <c r="O56" s="1"/>
  <c r="J61"/>
  <c r="J62" i="28"/>
  <c r="K55"/>
  <c r="N54"/>
  <c r="M54" s="1"/>
  <c r="O54" s="1"/>
  <c r="K55" i="27"/>
  <c r="N54"/>
  <c r="M54" s="1"/>
  <c r="O54" s="1"/>
  <c r="J62"/>
  <c r="K57" i="26"/>
  <c r="N56"/>
  <c r="M56" s="1"/>
  <c r="O56" s="1"/>
  <c r="J61"/>
  <c r="J62" i="25"/>
  <c r="K55"/>
  <c r="N54"/>
  <c r="M54" s="1"/>
  <c r="O54" s="1"/>
  <c r="J62" i="24"/>
  <c r="K55"/>
  <c r="N54"/>
  <c r="M54" s="1"/>
  <c r="O54" s="1"/>
  <c r="K57" i="23"/>
  <c r="N56"/>
  <c r="M56" s="1"/>
  <c r="O56" s="1"/>
  <c r="J61"/>
  <c r="K55" i="2"/>
  <c r="N54"/>
  <c r="M54" s="1"/>
  <c r="O54" s="1"/>
  <c r="J59"/>
  <c r="K56" i="86" l="1"/>
  <c r="N55"/>
  <c r="M55" s="1"/>
  <c r="O55" s="1"/>
  <c r="K56" i="85"/>
  <c r="N55"/>
  <c r="M55" s="1"/>
  <c r="O55" s="1"/>
  <c r="K56" i="84"/>
  <c r="N55"/>
  <c r="M55" s="1"/>
  <c r="O55" s="1"/>
  <c r="K56" i="83"/>
  <c r="N55"/>
  <c r="M55" s="1"/>
  <c r="O55" s="1"/>
  <c r="K56" i="82"/>
  <c r="N55"/>
  <c r="M55" s="1"/>
  <c r="O55" s="1"/>
  <c r="J62" i="81"/>
  <c r="K57"/>
  <c r="N56"/>
  <c r="M56" s="1"/>
  <c r="O56" s="1"/>
  <c r="K56" i="80"/>
  <c r="N55"/>
  <c r="M55" s="1"/>
  <c r="O55" s="1"/>
  <c r="K56" i="79"/>
  <c r="N55"/>
  <c r="M55" s="1"/>
  <c r="O55" s="1"/>
  <c r="K56" i="78"/>
  <c r="N55"/>
  <c r="M55" s="1"/>
  <c r="O55" s="1"/>
  <c r="K56" i="77"/>
  <c r="N55"/>
  <c r="M55" s="1"/>
  <c r="O55" s="1"/>
  <c r="K56" i="76"/>
  <c r="N55"/>
  <c r="M55" s="1"/>
  <c r="O55" s="1"/>
  <c r="K56" i="75"/>
  <c r="N55"/>
  <c r="M55" s="1"/>
  <c r="O55" s="1"/>
  <c r="K56" i="74"/>
  <c r="N55"/>
  <c r="M55" s="1"/>
  <c r="O55" s="1"/>
  <c r="K56" i="73"/>
  <c r="N55"/>
  <c r="M55" s="1"/>
  <c r="O55" s="1"/>
  <c r="K56" i="72"/>
  <c r="N55"/>
  <c r="M55" s="1"/>
  <c r="O55" s="1"/>
  <c r="K56" i="71"/>
  <c r="N55"/>
  <c r="M55" s="1"/>
  <c r="O55" s="1"/>
  <c r="K56" i="70"/>
  <c r="N55"/>
  <c r="M55" s="1"/>
  <c r="O55" s="1"/>
  <c r="K56" i="69"/>
  <c r="N55"/>
  <c r="M55" s="1"/>
  <c r="O55" s="1"/>
  <c r="J62" i="68"/>
  <c r="K58"/>
  <c r="N57"/>
  <c r="M57" s="1"/>
  <c r="O57" s="1"/>
  <c r="K56" i="67"/>
  <c r="N55"/>
  <c r="M55" s="1"/>
  <c r="O55" s="1"/>
  <c r="J62" i="66"/>
  <c r="K57"/>
  <c r="N56"/>
  <c r="M56" s="1"/>
  <c r="O56" s="1"/>
  <c r="J62" i="65"/>
  <c r="K57"/>
  <c r="N56"/>
  <c r="M56" s="1"/>
  <c r="O56" s="1"/>
  <c r="J62" i="64"/>
  <c r="K57"/>
  <c r="N56"/>
  <c r="M56" s="1"/>
  <c r="O56" s="1"/>
  <c r="J62" i="63"/>
  <c r="K57"/>
  <c r="N56"/>
  <c r="M56" s="1"/>
  <c r="O56" s="1"/>
  <c r="J62" i="62"/>
  <c r="K58"/>
  <c r="N57"/>
  <c r="M57" s="1"/>
  <c r="O57" s="1"/>
  <c r="K56" i="61"/>
  <c r="N55"/>
  <c r="M55" s="1"/>
  <c r="O55" s="1"/>
  <c r="K57" i="60"/>
  <c r="N56"/>
  <c r="M56" s="1"/>
  <c r="O56" s="1"/>
  <c r="J62" i="59"/>
  <c r="K58"/>
  <c r="N57"/>
  <c r="M57" s="1"/>
  <c r="O57" s="1"/>
  <c r="J62" i="58"/>
  <c r="K58"/>
  <c r="N57"/>
  <c r="M57" s="1"/>
  <c r="O57" s="1"/>
  <c r="K56" i="57"/>
  <c r="N55"/>
  <c r="M55" s="1"/>
  <c r="O55" s="1"/>
  <c r="K56" i="56"/>
  <c r="N55"/>
  <c r="M55" s="1"/>
  <c r="O55" s="1"/>
  <c r="K56" i="55"/>
  <c r="N55"/>
  <c r="M55" s="1"/>
  <c r="O55" s="1"/>
  <c r="K57" i="54"/>
  <c r="N56"/>
  <c r="M56" s="1"/>
  <c r="O56" s="1"/>
  <c r="K57" i="53"/>
  <c r="N56"/>
  <c r="M56" s="1"/>
  <c r="O56" s="1"/>
  <c r="K56" i="52"/>
  <c r="N55"/>
  <c r="M55" s="1"/>
  <c r="O55" s="1"/>
  <c r="K56" i="51"/>
  <c r="N55"/>
  <c r="M55" s="1"/>
  <c r="O55" s="1"/>
  <c r="J62" i="50"/>
  <c r="K58"/>
  <c r="N57"/>
  <c r="M57" s="1"/>
  <c r="O57" s="1"/>
  <c r="K56" i="49"/>
  <c r="N55"/>
  <c r="M55" s="1"/>
  <c r="O55" s="1"/>
  <c r="K57" i="48"/>
  <c r="N56"/>
  <c r="M56" s="1"/>
  <c r="O56" s="1"/>
  <c r="J62" i="47"/>
  <c r="K58"/>
  <c r="N57"/>
  <c r="M57" s="1"/>
  <c r="O57" s="1"/>
  <c r="K56" i="46"/>
  <c r="N55"/>
  <c r="M55" s="1"/>
  <c r="O55" s="1"/>
  <c r="J62" i="45"/>
  <c r="K58"/>
  <c r="N57"/>
  <c r="M57" s="1"/>
  <c r="O57" s="1"/>
  <c r="J62" i="44"/>
  <c r="K57"/>
  <c r="N56"/>
  <c r="M56" s="1"/>
  <c r="O56" s="1"/>
  <c r="J62" i="43"/>
  <c r="K58"/>
  <c r="N57"/>
  <c r="M57" s="1"/>
  <c r="O57" s="1"/>
  <c r="K56" i="42"/>
  <c r="N55"/>
  <c r="M55" s="1"/>
  <c r="O55" s="1"/>
  <c r="K56" i="41"/>
  <c r="N55"/>
  <c r="M55" s="1"/>
  <c r="O55" s="1"/>
  <c r="K56" i="40"/>
  <c r="N55"/>
  <c r="M55" s="1"/>
  <c r="O55" s="1"/>
  <c r="J62" i="39"/>
  <c r="K58"/>
  <c r="N57"/>
  <c r="M57" s="1"/>
  <c r="O57" s="1"/>
  <c r="J62" i="38"/>
  <c r="K58"/>
  <c r="N57"/>
  <c r="M57" s="1"/>
  <c r="O57" s="1"/>
  <c r="J62" i="37"/>
  <c r="K58"/>
  <c r="N57"/>
  <c r="M57" s="1"/>
  <c r="O57" s="1"/>
  <c r="J62" i="36"/>
  <c r="K58"/>
  <c r="N57"/>
  <c r="M57" s="1"/>
  <c r="O57" s="1"/>
  <c r="K56" i="35"/>
  <c r="N55"/>
  <c r="M55" s="1"/>
  <c r="O55" s="1"/>
  <c r="J62" i="34"/>
  <c r="K58"/>
  <c r="N57"/>
  <c r="M57" s="1"/>
  <c r="O57" s="1"/>
  <c r="K56" i="33"/>
  <c r="N55"/>
  <c r="M55" s="1"/>
  <c r="O55" s="1"/>
  <c r="J62" i="32"/>
  <c r="K57"/>
  <c r="N56"/>
  <c r="M56" s="1"/>
  <c r="O56" s="1"/>
  <c r="K56" i="31"/>
  <c r="N55"/>
  <c r="M55" s="1"/>
  <c r="O55" s="1"/>
  <c r="J62" i="30"/>
  <c r="K58"/>
  <c r="N57"/>
  <c r="M57" s="1"/>
  <c r="O57" s="1"/>
  <c r="J62" i="29"/>
  <c r="K58"/>
  <c r="N57"/>
  <c r="M57" s="1"/>
  <c r="O57" s="1"/>
  <c r="K56" i="28"/>
  <c r="N55"/>
  <c r="M55" s="1"/>
  <c r="O55" s="1"/>
  <c r="K56" i="27"/>
  <c r="N55"/>
  <c r="M55" s="1"/>
  <c r="O55" s="1"/>
  <c r="J62" i="26"/>
  <c r="K58"/>
  <c r="N57"/>
  <c r="M57" s="1"/>
  <c r="O57" s="1"/>
  <c r="K56" i="25"/>
  <c r="N55"/>
  <c r="M55" s="1"/>
  <c r="O55" s="1"/>
  <c r="K56" i="24"/>
  <c r="N55"/>
  <c r="M55" s="1"/>
  <c r="O55" s="1"/>
  <c r="J62" i="23"/>
  <c r="K58"/>
  <c r="N57"/>
  <c r="M57" s="1"/>
  <c r="O57" s="1"/>
  <c r="J60" i="2"/>
  <c r="K56"/>
  <c r="N55"/>
  <c r="M55" s="1"/>
  <c r="O55" s="1"/>
  <c r="K57" i="86" l="1"/>
  <c r="N56"/>
  <c r="M56" s="1"/>
  <c r="O56" s="1"/>
  <c r="K57" i="85"/>
  <c r="N56"/>
  <c r="M56" s="1"/>
  <c r="O56" s="1"/>
  <c r="K57" i="84"/>
  <c r="N56"/>
  <c r="M56" s="1"/>
  <c r="O56" s="1"/>
  <c r="K57" i="83"/>
  <c r="N56"/>
  <c r="M56" s="1"/>
  <c r="O56" s="1"/>
  <c r="K57" i="82"/>
  <c r="N56"/>
  <c r="M56" s="1"/>
  <c r="O56" s="1"/>
  <c r="K58" i="81"/>
  <c r="N57"/>
  <c r="M57" s="1"/>
  <c r="O57" s="1"/>
  <c r="K57" i="80"/>
  <c r="N56"/>
  <c r="M56" s="1"/>
  <c r="O56" s="1"/>
  <c r="K57" i="79"/>
  <c r="N56"/>
  <c r="M56" s="1"/>
  <c r="O56" s="1"/>
  <c r="K57" i="78"/>
  <c r="N56"/>
  <c r="M56" s="1"/>
  <c r="O56" s="1"/>
  <c r="K57" i="77"/>
  <c r="N56"/>
  <c r="M56" s="1"/>
  <c r="O56" s="1"/>
  <c r="K57" i="76"/>
  <c r="N56"/>
  <c r="M56" s="1"/>
  <c r="O56" s="1"/>
  <c r="K57" i="75"/>
  <c r="N56"/>
  <c r="M56" s="1"/>
  <c r="O56" s="1"/>
  <c r="K57" i="74"/>
  <c r="N56"/>
  <c r="M56" s="1"/>
  <c r="O56" s="1"/>
  <c r="K57" i="73"/>
  <c r="N56"/>
  <c r="M56" s="1"/>
  <c r="O56" s="1"/>
  <c r="K57" i="72"/>
  <c r="N56"/>
  <c r="M56" s="1"/>
  <c r="O56" s="1"/>
  <c r="K57" i="71"/>
  <c r="N56"/>
  <c r="M56" s="1"/>
  <c r="O56" s="1"/>
  <c r="K57" i="70"/>
  <c r="N56"/>
  <c r="M56" s="1"/>
  <c r="O56" s="1"/>
  <c r="K57" i="69"/>
  <c r="N56"/>
  <c r="M56" s="1"/>
  <c r="O56" s="1"/>
  <c r="K59" i="68"/>
  <c r="N58"/>
  <c r="M58" s="1"/>
  <c r="O58" s="1"/>
  <c r="K57" i="67"/>
  <c r="N56"/>
  <c r="M56" s="1"/>
  <c r="O56" s="1"/>
  <c r="K58" i="66"/>
  <c r="N57"/>
  <c r="M57" s="1"/>
  <c r="O57" s="1"/>
  <c r="K58" i="65"/>
  <c r="N57"/>
  <c r="M57" s="1"/>
  <c r="O57" s="1"/>
  <c r="K58" i="64"/>
  <c r="N57"/>
  <c r="M57" s="1"/>
  <c r="O57" s="1"/>
  <c r="K58" i="63"/>
  <c r="N57"/>
  <c r="M57" s="1"/>
  <c r="O57" s="1"/>
  <c r="K59" i="62"/>
  <c r="N58"/>
  <c r="M58" s="1"/>
  <c r="O58" s="1"/>
  <c r="K57" i="61"/>
  <c r="N56"/>
  <c r="M56" s="1"/>
  <c r="O56" s="1"/>
  <c r="K58" i="60"/>
  <c r="N57"/>
  <c r="M57" s="1"/>
  <c r="O57" s="1"/>
  <c r="K59" i="59"/>
  <c r="N58"/>
  <c r="M58" s="1"/>
  <c r="O58" s="1"/>
  <c r="K59" i="58"/>
  <c r="N58"/>
  <c r="M58" s="1"/>
  <c r="O58" s="1"/>
  <c r="K57" i="57"/>
  <c r="N56"/>
  <c r="M56" s="1"/>
  <c r="O56" s="1"/>
  <c r="K57" i="56"/>
  <c r="N56"/>
  <c r="M56" s="1"/>
  <c r="O56" s="1"/>
  <c r="K57" i="55"/>
  <c r="N56"/>
  <c r="M56" s="1"/>
  <c r="O56" s="1"/>
  <c r="K58" i="54"/>
  <c r="N57"/>
  <c r="M57" s="1"/>
  <c r="O57" s="1"/>
  <c r="K58" i="53"/>
  <c r="N57"/>
  <c r="M57" s="1"/>
  <c r="O57" s="1"/>
  <c r="K57" i="52"/>
  <c r="N56"/>
  <c r="M56" s="1"/>
  <c r="O56" s="1"/>
  <c r="K57" i="51"/>
  <c r="N56"/>
  <c r="M56" s="1"/>
  <c r="O56" s="1"/>
  <c r="K59" i="50"/>
  <c r="N58"/>
  <c r="M58" s="1"/>
  <c r="O58" s="1"/>
  <c r="K57" i="49"/>
  <c r="N56"/>
  <c r="M56" s="1"/>
  <c r="O56" s="1"/>
  <c r="K58" i="48"/>
  <c r="N57"/>
  <c r="M57" s="1"/>
  <c r="O57" s="1"/>
  <c r="K59" i="47"/>
  <c r="N58"/>
  <c r="M58" s="1"/>
  <c r="O58" s="1"/>
  <c r="K57" i="46"/>
  <c r="N56"/>
  <c r="M56" s="1"/>
  <c r="O56" s="1"/>
  <c r="K59" i="45"/>
  <c r="N58"/>
  <c r="M58" s="1"/>
  <c r="O58" s="1"/>
  <c r="K58" i="44"/>
  <c r="N57"/>
  <c r="M57" s="1"/>
  <c r="O57" s="1"/>
  <c r="K59" i="43"/>
  <c r="N58"/>
  <c r="M58" s="1"/>
  <c r="O58" s="1"/>
  <c r="K57" i="42"/>
  <c r="N56"/>
  <c r="M56" s="1"/>
  <c r="O56" s="1"/>
  <c r="K57" i="41"/>
  <c r="N56"/>
  <c r="M56" s="1"/>
  <c r="O56" s="1"/>
  <c r="K57" i="40"/>
  <c r="N56"/>
  <c r="M56" s="1"/>
  <c r="O56" s="1"/>
  <c r="K59" i="39"/>
  <c r="N58"/>
  <c r="M58" s="1"/>
  <c r="O58" s="1"/>
  <c r="K59" i="38"/>
  <c r="N58"/>
  <c r="M58" s="1"/>
  <c r="O58" s="1"/>
  <c r="K59" i="37"/>
  <c r="N58"/>
  <c r="M58" s="1"/>
  <c r="O58" s="1"/>
  <c r="K59" i="36"/>
  <c r="N58"/>
  <c r="M58" s="1"/>
  <c r="O58" s="1"/>
  <c r="K57" i="35"/>
  <c r="N56"/>
  <c r="M56" s="1"/>
  <c r="O56" s="1"/>
  <c r="K59" i="34"/>
  <c r="N58"/>
  <c r="M58" s="1"/>
  <c r="O58" s="1"/>
  <c r="K57" i="33"/>
  <c r="N56"/>
  <c r="M56" s="1"/>
  <c r="O56" s="1"/>
  <c r="K58" i="32"/>
  <c r="N57"/>
  <c r="M57" s="1"/>
  <c r="O57" s="1"/>
  <c r="K57" i="31"/>
  <c r="N56"/>
  <c r="M56" s="1"/>
  <c r="O56" s="1"/>
  <c r="K59" i="30"/>
  <c r="N58"/>
  <c r="M58" s="1"/>
  <c r="O58" s="1"/>
  <c r="K59" i="29"/>
  <c r="N58"/>
  <c r="M58" s="1"/>
  <c r="O58" s="1"/>
  <c r="K57" i="28"/>
  <c r="N56"/>
  <c r="M56" s="1"/>
  <c r="O56" s="1"/>
  <c r="K57" i="27"/>
  <c r="N56"/>
  <c r="M56" s="1"/>
  <c r="O56" s="1"/>
  <c r="K59" i="26"/>
  <c r="N58"/>
  <c r="M58" s="1"/>
  <c r="O58" s="1"/>
  <c r="K57" i="25"/>
  <c r="N56"/>
  <c r="M56" s="1"/>
  <c r="O56" s="1"/>
  <c r="K57" i="24"/>
  <c r="N56"/>
  <c r="M56" s="1"/>
  <c r="O56" s="1"/>
  <c r="K59" i="23"/>
  <c r="N58"/>
  <c r="M58" s="1"/>
  <c r="O58" s="1"/>
  <c r="K57" i="2"/>
  <c r="N56"/>
  <c r="M56" s="1"/>
  <c r="O56" s="1"/>
  <c r="J61"/>
  <c r="K58" i="86" l="1"/>
  <c r="N57"/>
  <c r="M57" s="1"/>
  <c r="O57" s="1"/>
  <c r="K58" i="85"/>
  <c r="N57"/>
  <c r="M57" s="1"/>
  <c r="O57" s="1"/>
  <c r="K58" i="84"/>
  <c r="N57"/>
  <c r="M57" s="1"/>
  <c r="O57" s="1"/>
  <c r="K58" i="83"/>
  <c r="N57"/>
  <c r="M57" s="1"/>
  <c r="O57" s="1"/>
  <c r="K58" i="82"/>
  <c r="N57"/>
  <c r="M57" s="1"/>
  <c r="O57" s="1"/>
  <c r="K59" i="81"/>
  <c r="N58"/>
  <c r="M58" s="1"/>
  <c r="O58" s="1"/>
  <c r="K58" i="80"/>
  <c r="N57"/>
  <c r="M57" s="1"/>
  <c r="O57" s="1"/>
  <c r="K58" i="79"/>
  <c r="N57"/>
  <c r="M57" s="1"/>
  <c r="O57" s="1"/>
  <c r="K58" i="78"/>
  <c r="N57"/>
  <c r="M57" s="1"/>
  <c r="O57" s="1"/>
  <c r="K58" i="77"/>
  <c r="N57"/>
  <c r="M57" s="1"/>
  <c r="O57" s="1"/>
  <c r="K58" i="76"/>
  <c r="N57"/>
  <c r="M57" s="1"/>
  <c r="O57" s="1"/>
  <c r="K58" i="75"/>
  <c r="N57"/>
  <c r="M57" s="1"/>
  <c r="O57" s="1"/>
  <c r="K58" i="74"/>
  <c r="N57"/>
  <c r="M57" s="1"/>
  <c r="O57" s="1"/>
  <c r="K58" i="73"/>
  <c r="N57"/>
  <c r="M57" s="1"/>
  <c r="O57" s="1"/>
  <c r="K58" i="72"/>
  <c r="N57"/>
  <c r="M57" s="1"/>
  <c r="O57" s="1"/>
  <c r="K58" i="71"/>
  <c r="N57"/>
  <c r="M57" s="1"/>
  <c r="O57" s="1"/>
  <c r="K58" i="70"/>
  <c r="N57"/>
  <c r="M57" s="1"/>
  <c r="O57" s="1"/>
  <c r="K58" i="69"/>
  <c r="N57"/>
  <c r="M57" s="1"/>
  <c r="O57" s="1"/>
  <c r="K60" i="68"/>
  <c r="N59"/>
  <c r="M59" s="1"/>
  <c r="O59" s="1"/>
  <c r="K58" i="67"/>
  <c r="N57"/>
  <c r="M57" s="1"/>
  <c r="O57" s="1"/>
  <c r="K59" i="66"/>
  <c r="N58"/>
  <c r="M58" s="1"/>
  <c r="O58" s="1"/>
  <c r="K59" i="65"/>
  <c r="N58"/>
  <c r="M58" s="1"/>
  <c r="O58" s="1"/>
  <c r="K59" i="64"/>
  <c r="N58"/>
  <c r="M58" s="1"/>
  <c r="O58" s="1"/>
  <c r="K59" i="63"/>
  <c r="N58"/>
  <c r="M58" s="1"/>
  <c r="O58" s="1"/>
  <c r="K60" i="62"/>
  <c r="N59"/>
  <c r="M59" s="1"/>
  <c r="O59" s="1"/>
  <c r="K58" i="61"/>
  <c r="N57"/>
  <c r="M57" s="1"/>
  <c r="O57" s="1"/>
  <c r="K59" i="60"/>
  <c r="N58"/>
  <c r="M58" s="1"/>
  <c r="O58" s="1"/>
  <c r="K60" i="59"/>
  <c r="N59"/>
  <c r="M59" s="1"/>
  <c r="O59" s="1"/>
  <c r="K60" i="58"/>
  <c r="N59"/>
  <c r="M59" s="1"/>
  <c r="O59" s="1"/>
  <c r="K58" i="57"/>
  <c r="N57"/>
  <c r="M57" s="1"/>
  <c r="O57" s="1"/>
  <c r="K58" i="56"/>
  <c r="N57"/>
  <c r="M57" s="1"/>
  <c r="O57" s="1"/>
  <c r="K58" i="55"/>
  <c r="N57"/>
  <c r="M57" s="1"/>
  <c r="O57" s="1"/>
  <c r="K59" i="54"/>
  <c r="N58"/>
  <c r="M58" s="1"/>
  <c r="O58" s="1"/>
  <c r="K59" i="53"/>
  <c r="N58"/>
  <c r="M58" s="1"/>
  <c r="O58" s="1"/>
  <c r="K58" i="52"/>
  <c r="N57"/>
  <c r="M57" s="1"/>
  <c r="O57" s="1"/>
  <c r="K58" i="51"/>
  <c r="N57"/>
  <c r="M57" s="1"/>
  <c r="O57" s="1"/>
  <c r="K60" i="50"/>
  <c r="N59"/>
  <c r="M59" s="1"/>
  <c r="O59" s="1"/>
  <c r="K58" i="49"/>
  <c r="N57"/>
  <c r="M57" s="1"/>
  <c r="O57" s="1"/>
  <c r="K59" i="48"/>
  <c r="N58"/>
  <c r="M58" s="1"/>
  <c r="O58" s="1"/>
  <c r="K60" i="47"/>
  <c r="N59"/>
  <c r="M59" s="1"/>
  <c r="O59" s="1"/>
  <c r="K58" i="46"/>
  <c r="N57"/>
  <c r="M57" s="1"/>
  <c r="O57" s="1"/>
  <c r="K60" i="45"/>
  <c r="N59"/>
  <c r="M59" s="1"/>
  <c r="O59" s="1"/>
  <c r="K59" i="44"/>
  <c r="N58"/>
  <c r="M58" s="1"/>
  <c r="O58" s="1"/>
  <c r="K60" i="43"/>
  <c r="N59"/>
  <c r="M59" s="1"/>
  <c r="O59" s="1"/>
  <c r="K58" i="42"/>
  <c r="N57"/>
  <c r="M57" s="1"/>
  <c r="O57" s="1"/>
  <c r="K58" i="41"/>
  <c r="N57"/>
  <c r="M57" s="1"/>
  <c r="O57" s="1"/>
  <c r="K58" i="40"/>
  <c r="N57"/>
  <c r="M57" s="1"/>
  <c r="O57" s="1"/>
  <c r="K60" i="39"/>
  <c r="N59"/>
  <c r="M59" s="1"/>
  <c r="O59" s="1"/>
  <c r="K60" i="38"/>
  <c r="N59"/>
  <c r="M59" s="1"/>
  <c r="O59" s="1"/>
  <c r="K60" i="37"/>
  <c r="N59"/>
  <c r="M59" s="1"/>
  <c r="O59" s="1"/>
  <c r="K60" i="36"/>
  <c r="N59"/>
  <c r="M59" s="1"/>
  <c r="O59" s="1"/>
  <c r="K58" i="35"/>
  <c r="N57"/>
  <c r="M57" s="1"/>
  <c r="O57" s="1"/>
  <c r="K60" i="34"/>
  <c r="N59"/>
  <c r="M59" s="1"/>
  <c r="O59" s="1"/>
  <c r="K58" i="33"/>
  <c r="N57"/>
  <c r="M57" s="1"/>
  <c r="O57" s="1"/>
  <c r="K59" i="32"/>
  <c r="N58"/>
  <c r="M58" s="1"/>
  <c r="O58" s="1"/>
  <c r="K58" i="31"/>
  <c r="N57"/>
  <c r="M57" s="1"/>
  <c r="O57" s="1"/>
  <c r="K60" i="30"/>
  <c r="N59"/>
  <c r="M59" s="1"/>
  <c r="O59" s="1"/>
  <c r="K60" i="29"/>
  <c r="N59"/>
  <c r="M59" s="1"/>
  <c r="O59" s="1"/>
  <c r="K58" i="28"/>
  <c r="N57"/>
  <c r="M57" s="1"/>
  <c r="O57" s="1"/>
  <c r="K58" i="27"/>
  <c r="N57"/>
  <c r="M57" s="1"/>
  <c r="O57" s="1"/>
  <c r="K60" i="26"/>
  <c r="N59"/>
  <c r="M59" s="1"/>
  <c r="O59" s="1"/>
  <c r="K58" i="25"/>
  <c r="N57"/>
  <c r="M57" s="1"/>
  <c r="O57" s="1"/>
  <c r="K58" i="24"/>
  <c r="N57"/>
  <c r="M57" s="1"/>
  <c r="O57" s="1"/>
  <c r="K60" i="23"/>
  <c r="N59"/>
  <c r="M59" s="1"/>
  <c r="O59" s="1"/>
  <c r="J62" i="2"/>
  <c r="K58"/>
  <c r="N57"/>
  <c r="M57" s="1"/>
  <c r="O57" s="1"/>
  <c r="K59" i="86" l="1"/>
  <c r="N58"/>
  <c r="M58" s="1"/>
  <c r="O58" s="1"/>
  <c r="K59" i="85"/>
  <c r="N58"/>
  <c r="M58" s="1"/>
  <c r="O58" s="1"/>
  <c r="K59" i="84"/>
  <c r="N58"/>
  <c r="M58" s="1"/>
  <c r="O58" s="1"/>
  <c r="K59" i="83"/>
  <c r="N58"/>
  <c r="M58" s="1"/>
  <c r="O58" s="1"/>
  <c r="K59" i="82"/>
  <c r="N58"/>
  <c r="M58" s="1"/>
  <c r="O58" s="1"/>
  <c r="K60" i="81"/>
  <c r="N59"/>
  <c r="M59" s="1"/>
  <c r="O59" s="1"/>
  <c r="K59" i="80"/>
  <c r="N58"/>
  <c r="M58" s="1"/>
  <c r="O58" s="1"/>
  <c r="K59" i="79"/>
  <c r="N58"/>
  <c r="M58" s="1"/>
  <c r="O58" s="1"/>
  <c r="K59" i="78"/>
  <c r="N58"/>
  <c r="M58" s="1"/>
  <c r="O58" s="1"/>
  <c r="K59" i="77"/>
  <c r="N58"/>
  <c r="M58" s="1"/>
  <c r="O58" s="1"/>
  <c r="K59" i="76"/>
  <c r="N58"/>
  <c r="M58" s="1"/>
  <c r="O58" s="1"/>
  <c r="K59" i="75"/>
  <c r="N58"/>
  <c r="M58" s="1"/>
  <c r="O58" s="1"/>
  <c r="K59" i="74"/>
  <c r="N58"/>
  <c r="M58" s="1"/>
  <c r="O58" s="1"/>
  <c r="K59" i="73"/>
  <c r="N58"/>
  <c r="M58" s="1"/>
  <c r="O58" s="1"/>
  <c r="K59" i="72"/>
  <c r="N58"/>
  <c r="M58" s="1"/>
  <c r="O58" s="1"/>
  <c r="K59" i="71"/>
  <c r="N58"/>
  <c r="M58" s="1"/>
  <c r="O58" s="1"/>
  <c r="K59" i="70"/>
  <c r="N58"/>
  <c r="M58" s="1"/>
  <c r="O58" s="1"/>
  <c r="K59" i="69"/>
  <c r="N58"/>
  <c r="M58" s="1"/>
  <c r="O58" s="1"/>
  <c r="K61" i="68"/>
  <c r="N60"/>
  <c r="M60" s="1"/>
  <c r="O60" s="1"/>
  <c r="K59" i="67"/>
  <c r="N58"/>
  <c r="M58" s="1"/>
  <c r="O58" s="1"/>
  <c r="K60" i="66"/>
  <c r="N59"/>
  <c r="M59" s="1"/>
  <c r="O59" s="1"/>
  <c r="K60" i="65"/>
  <c r="N59"/>
  <c r="M59" s="1"/>
  <c r="O59" s="1"/>
  <c r="K60" i="64"/>
  <c r="N59"/>
  <c r="M59" s="1"/>
  <c r="O59" s="1"/>
  <c r="K60" i="63"/>
  <c r="N59"/>
  <c r="M59" s="1"/>
  <c r="O59" s="1"/>
  <c r="K61" i="62"/>
  <c r="N60"/>
  <c r="M60" s="1"/>
  <c r="O60" s="1"/>
  <c r="K59" i="61"/>
  <c r="N58"/>
  <c r="M58" s="1"/>
  <c r="O58" s="1"/>
  <c r="K60" i="60"/>
  <c r="N59"/>
  <c r="M59" s="1"/>
  <c r="O59" s="1"/>
  <c r="K61" i="59"/>
  <c r="N60"/>
  <c r="M60" s="1"/>
  <c r="O60" s="1"/>
  <c r="K61" i="58"/>
  <c r="N60"/>
  <c r="M60" s="1"/>
  <c r="O60" s="1"/>
  <c r="K59" i="57"/>
  <c r="N58"/>
  <c r="M58" s="1"/>
  <c r="O58" s="1"/>
  <c r="K59" i="56"/>
  <c r="N58"/>
  <c r="M58" s="1"/>
  <c r="O58" s="1"/>
  <c r="K59" i="55"/>
  <c r="N58"/>
  <c r="M58" s="1"/>
  <c r="O58" s="1"/>
  <c r="K60" i="54"/>
  <c r="N59"/>
  <c r="M59" s="1"/>
  <c r="O59" s="1"/>
  <c r="K60" i="53"/>
  <c r="N59"/>
  <c r="M59" s="1"/>
  <c r="O59" s="1"/>
  <c r="K59" i="52"/>
  <c r="N58"/>
  <c r="M58" s="1"/>
  <c r="O58" s="1"/>
  <c r="K59" i="51"/>
  <c r="N58"/>
  <c r="M58" s="1"/>
  <c r="O58" s="1"/>
  <c r="K61" i="50"/>
  <c r="N60"/>
  <c r="M60" s="1"/>
  <c r="O60" s="1"/>
  <c r="K59" i="49"/>
  <c r="N58"/>
  <c r="M58" s="1"/>
  <c r="O58" s="1"/>
  <c r="K60" i="48"/>
  <c r="N59"/>
  <c r="M59" s="1"/>
  <c r="O59" s="1"/>
  <c r="K61" i="47"/>
  <c r="N60"/>
  <c r="M60" s="1"/>
  <c r="O60" s="1"/>
  <c r="K59" i="46"/>
  <c r="N58"/>
  <c r="M58" s="1"/>
  <c r="O58" s="1"/>
  <c r="K61" i="45"/>
  <c r="N60"/>
  <c r="M60" s="1"/>
  <c r="O60" s="1"/>
  <c r="K60" i="44"/>
  <c r="N59"/>
  <c r="M59" s="1"/>
  <c r="O59" s="1"/>
  <c r="K61" i="43"/>
  <c r="N60"/>
  <c r="M60" s="1"/>
  <c r="O60" s="1"/>
  <c r="K59" i="42"/>
  <c r="N58"/>
  <c r="M58" s="1"/>
  <c r="O58" s="1"/>
  <c r="K59" i="41"/>
  <c r="N58"/>
  <c r="M58" s="1"/>
  <c r="O58" s="1"/>
  <c r="K59" i="40"/>
  <c r="N58"/>
  <c r="M58" s="1"/>
  <c r="O58" s="1"/>
  <c r="K61" i="39"/>
  <c r="N60"/>
  <c r="M60" s="1"/>
  <c r="O60" s="1"/>
  <c r="K61" i="38"/>
  <c r="N60"/>
  <c r="M60" s="1"/>
  <c r="O60" s="1"/>
  <c r="K61" i="37"/>
  <c r="N60"/>
  <c r="M60" s="1"/>
  <c r="O60" s="1"/>
  <c r="K61" i="36"/>
  <c r="N60"/>
  <c r="M60" s="1"/>
  <c r="O60" s="1"/>
  <c r="K59" i="35"/>
  <c r="N58"/>
  <c r="M58" s="1"/>
  <c r="O58" s="1"/>
  <c r="K61" i="34"/>
  <c r="N60"/>
  <c r="M60" s="1"/>
  <c r="O60" s="1"/>
  <c r="K59" i="33"/>
  <c r="N58"/>
  <c r="M58" s="1"/>
  <c r="O58" s="1"/>
  <c r="K60" i="32"/>
  <c r="N59"/>
  <c r="M59" s="1"/>
  <c r="O59" s="1"/>
  <c r="K59" i="31"/>
  <c r="N58"/>
  <c r="M58" s="1"/>
  <c r="O58" s="1"/>
  <c r="K61" i="30"/>
  <c r="N60"/>
  <c r="M60" s="1"/>
  <c r="O60" s="1"/>
  <c r="K61" i="29"/>
  <c r="N60"/>
  <c r="M60" s="1"/>
  <c r="O60" s="1"/>
  <c r="K59" i="28"/>
  <c r="N58"/>
  <c r="M58" s="1"/>
  <c r="O58" s="1"/>
  <c r="K59" i="27"/>
  <c r="N58"/>
  <c r="M58" s="1"/>
  <c r="O58" s="1"/>
  <c r="K61" i="26"/>
  <c r="N60"/>
  <c r="M60" s="1"/>
  <c r="O60" s="1"/>
  <c r="K59" i="25"/>
  <c r="N58"/>
  <c r="M58" s="1"/>
  <c r="O58" s="1"/>
  <c r="K59" i="24"/>
  <c r="N58"/>
  <c r="M58" s="1"/>
  <c r="O58" s="1"/>
  <c r="K61" i="23"/>
  <c r="N60"/>
  <c r="M60" s="1"/>
  <c r="O60" s="1"/>
  <c r="K59" i="2"/>
  <c r="N58"/>
  <c r="M58" s="1"/>
  <c r="O58" s="1"/>
  <c r="K60" i="86" l="1"/>
  <c r="N59"/>
  <c r="M59" s="1"/>
  <c r="O59" s="1"/>
  <c r="K60" i="85"/>
  <c r="N59"/>
  <c r="M59" s="1"/>
  <c r="O59" s="1"/>
  <c r="K60" i="84"/>
  <c r="N59"/>
  <c r="M59" s="1"/>
  <c r="O59" s="1"/>
  <c r="K60" i="83"/>
  <c r="N59"/>
  <c r="M59" s="1"/>
  <c r="O59" s="1"/>
  <c r="K60" i="82"/>
  <c r="N59"/>
  <c r="M59" s="1"/>
  <c r="O59" s="1"/>
  <c r="K61" i="81"/>
  <c r="N60"/>
  <c r="M60" s="1"/>
  <c r="O60" s="1"/>
  <c r="K60" i="80"/>
  <c r="N59"/>
  <c r="M59" s="1"/>
  <c r="O59" s="1"/>
  <c r="K60" i="79"/>
  <c r="N59"/>
  <c r="M59" s="1"/>
  <c r="O59" s="1"/>
  <c r="K60" i="78"/>
  <c r="N59"/>
  <c r="M59" s="1"/>
  <c r="O59" s="1"/>
  <c r="K60" i="77"/>
  <c r="N59"/>
  <c r="M59" s="1"/>
  <c r="O59" s="1"/>
  <c r="K60" i="76"/>
  <c r="N59"/>
  <c r="M59" s="1"/>
  <c r="O59" s="1"/>
  <c r="K60" i="75"/>
  <c r="N59"/>
  <c r="M59" s="1"/>
  <c r="O59" s="1"/>
  <c r="K60" i="74"/>
  <c r="N59"/>
  <c r="M59" s="1"/>
  <c r="O59" s="1"/>
  <c r="K60" i="73"/>
  <c r="N59"/>
  <c r="M59" s="1"/>
  <c r="O59" s="1"/>
  <c r="K60" i="72"/>
  <c r="N59"/>
  <c r="M59" s="1"/>
  <c r="O59" s="1"/>
  <c r="K60" i="71"/>
  <c r="N59"/>
  <c r="M59" s="1"/>
  <c r="O59" s="1"/>
  <c r="K60" i="70"/>
  <c r="N59"/>
  <c r="M59" s="1"/>
  <c r="O59" s="1"/>
  <c r="K60" i="69"/>
  <c r="N59"/>
  <c r="M59" s="1"/>
  <c r="O59" s="1"/>
  <c r="K62" i="68"/>
  <c r="N62" s="1"/>
  <c r="N61"/>
  <c r="M61" s="1"/>
  <c r="O61" s="1"/>
  <c r="K60" i="67"/>
  <c r="N59"/>
  <c r="M59" s="1"/>
  <c r="O59" s="1"/>
  <c r="K61" i="66"/>
  <c r="N60"/>
  <c r="M60" s="1"/>
  <c r="O60" s="1"/>
  <c r="K61" i="65"/>
  <c r="N60"/>
  <c r="M60" s="1"/>
  <c r="O60" s="1"/>
  <c r="K61" i="64"/>
  <c r="N60"/>
  <c r="M60" s="1"/>
  <c r="O60" s="1"/>
  <c r="K61" i="63"/>
  <c r="N60"/>
  <c r="M60" s="1"/>
  <c r="O60" s="1"/>
  <c r="K62" i="62"/>
  <c r="N62" s="1"/>
  <c r="N61"/>
  <c r="M61" s="1"/>
  <c r="O61" s="1"/>
  <c r="K60" i="61"/>
  <c r="N59"/>
  <c r="M59" s="1"/>
  <c r="O59" s="1"/>
  <c r="K61" i="60"/>
  <c r="N60"/>
  <c r="M60" s="1"/>
  <c r="O60" s="1"/>
  <c r="K62" i="59"/>
  <c r="N62" s="1"/>
  <c r="N61"/>
  <c r="M61" s="1"/>
  <c r="O61" s="1"/>
  <c r="K62" i="58"/>
  <c r="N62" s="1"/>
  <c r="N61"/>
  <c r="M61" s="1"/>
  <c r="O61" s="1"/>
  <c r="K60" i="57"/>
  <c r="N59"/>
  <c r="M59" s="1"/>
  <c r="O59" s="1"/>
  <c r="K60" i="56"/>
  <c r="N59"/>
  <c r="M59" s="1"/>
  <c r="O59" s="1"/>
  <c r="K60" i="55"/>
  <c r="N59"/>
  <c r="M59" s="1"/>
  <c r="O59" s="1"/>
  <c r="K61" i="54"/>
  <c r="N60"/>
  <c r="M60" s="1"/>
  <c r="O60" s="1"/>
  <c r="K61" i="53"/>
  <c r="N60"/>
  <c r="M60" s="1"/>
  <c r="O60" s="1"/>
  <c r="K60" i="52"/>
  <c r="N59"/>
  <c r="M59" s="1"/>
  <c r="O59" s="1"/>
  <c r="K60" i="51"/>
  <c r="N59"/>
  <c r="M59" s="1"/>
  <c r="O59" s="1"/>
  <c r="K62" i="50"/>
  <c r="N62" s="1"/>
  <c r="N61"/>
  <c r="M61" s="1"/>
  <c r="O61" s="1"/>
  <c r="K60" i="49"/>
  <c r="N59"/>
  <c r="M59" s="1"/>
  <c r="O59" s="1"/>
  <c r="K61" i="48"/>
  <c r="N60"/>
  <c r="M60" s="1"/>
  <c r="O60" s="1"/>
  <c r="K62" i="47"/>
  <c r="N62" s="1"/>
  <c r="N61"/>
  <c r="M61" s="1"/>
  <c r="O61" s="1"/>
  <c r="K60" i="46"/>
  <c r="N59"/>
  <c r="M59" s="1"/>
  <c r="O59" s="1"/>
  <c r="K62" i="45"/>
  <c r="N62" s="1"/>
  <c r="N61"/>
  <c r="M61" s="1"/>
  <c r="O61" s="1"/>
  <c r="K61" i="44"/>
  <c r="N60"/>
  <c r="M60" s="1"/>
  <c r="O60" s="1"/>
  <c r="K62" i="43"/>
  <c r="N62" s="1"/>
  <c r="N61"/>
  <c r="M61" s="1"/>
  <c r="O61" s="1"/>
  <c r="K60" i="42"/>
  <c r="N59"/>
  <c r="M59" s="1"/>
  <c r="O59" s="1"/>
  <c r="K60" i="41"/>
  <c r="N59"/>
  <c r="M59" s="1"/>
  <c r="O59" s="1"/>
  <c r="K60" i="40"/>
  <c r="N59"/>
  <c r="M59" s="1"/>
  <c r="O59" s="1"/>
  <c r="K62" i="39"/>
  <c r="N62" s="1"/>
  <c r="N61"/>
  <c r="M61" s="1"/>
  <c r="O61" s="1"/>
  <c r="K62" i="38"/>
  <c r="N62" s="1"/>
  <c r="N61"/>
  <c r="M61" s="1"/>
  <c r="O61" s="1"/>
  <c r="K62" i="37"/>
  <c r="N62" s="1"/>
  <c r="N61"/>
  <c r="M61" s="1"/>
  <c r="O61" s="1"/>
  <c r="K62" i="36"/>
  <c r="N62" s="1"/>
  <c r="N61"/>
  <c r="M61" s="1"/>
  <c r="O61" s="1"/>
  <c r="K60" i="35"/>
  <c r="N59"/>
  <c r="M59" s="1"/>
  <c r="O59" s="1"/>
  <c r="K62" i="34"/>
  <c r="N62" s="1"/>
  <c r="N61"/>
  <c r="M61" s="1"/>
  <c r="O61" s="1"/>
  <c r="K60" i="33"/>
  <c r="N59"/>
  <c r="M59" s="1"/>
  <c r="O59" s="1"/>
  <c r="K61" i="32"/>
  <c r="N60"/>
  <c r="M60" s="1"/>
  <c r="O60" s="1"/>
  <c r="K60" i="31"/>
  <c r="N59"/>
  <c r="M59" s="1"/>
  <c r="O59" s="1"/>
  <c r="K62" i="30"/>
  <c r="N62" s="1"/>
  <c r="N61"/>
  <c r="M61" s="1"/>
  <c r="O61" s="1"/>
  <c r="K62" i="29"/>
  <c r="N62" s="1"/>
  <c r="N61"/>
  <c r="M61" s="1"/>
  <c r="O61" s="1"/>
  <c r="K60" i="28"/>
  <c r="N59"/>
  <c r="M59" s="1"/>
  <c r="O59" s="1"/>
  <c r="K60" i="27"/>
  <c r="N59"/>
  <c r="M59" s="1"/>
  <c r="O59" s="1"/>
  <c r="K62" i="26"/>
  <c r="N62" s="1"/>
  <c r="N61"/>
  <c r="M61" s="1"/>
  <c r="O61" s="1"/>
  <c r="K60" i="25"/>
  <c r="N59"/>
  <c r="M59" s="1"/>
  <c r="O59" s="1"/>
  <c r="K60" i="24"/>
  <c r="N59"/>
  <c r="M59" s="1"/>
  <c r="O59" s="1"/>
  <c r="K62" i="23"/>
  <c r="N62" s="1"/>
  <c r="N61"/>
  <c r="M61" s="1"/>
  <c r="O61" s="1"/>
  <c r="K60" i="2"/>
  <c r="N59"/>
  <c r="M59" s="1"/>
  <c r="O59" s="1"/>
  <c r="M62" i="34" l="1"/>
  <c r="O62" s="1"/>
  <c r="G24" s="1"/>
  <c r="G2" s="1"/>
  <c r="G11" s="1"/>
  <c r="M62" i="36"/>
  <c r="O62" s="1"/>
  <c r="G24" s="1"/>
  <c r="G2" s="1"/>
  <c r="M62" i="45"/>
  <c r="O62" s="1"/>
  <c r="G24" s="1"/>
  <c r="G2" s="1"/>
  <c r="G11" s="1"/>
  <c r="M62" i="50"/>
  <c r="O62" s="1"/>
  <c r="G24" s="1"/>
  <c r="G2" s="1"/>
  <c r="M62" i="59"/>
  <c r="O62" s="1"/>
  <c r="G24" s="1"/>
  <c r="G2" s="1"/>
  <c r="G11" s="1"/>
  <c r="M62" i="68"/>
  <c r="O62" s="1"/>
  <c r="K61" i="86"/>
  <c r="N60"/>
  <c r="M60" s="1"/>
  <c r="O60" s="1"/>
  <c r="K61" i="85"/>
  <c r="N60"/>
  <c r="M60" s="1"/>
  <c r="O60" s="1"/>
  <c r="K61" i="84"/>
  <c r="N60"/>
  <c r="M60" s="1"/>
  <c r="O60" s="1"/>
  <c r="K61" i="83"/>
  <c r="N60"/>
  <c r="M60" s="1"/>
  <c r="O60" s="1"/>
  <c r="K61" i="82"/>
  <c r="N60"/>
  <c r="M60" s="1"/>
  <c r="O60" s="1"/>
  <c r="K62" i="81"/>
  <c r="N62" s="1"/>
  <c r="N61"/>
  <c r="M61" s="1"/>
  <c r="O61" s="1"/>
  <c r="K61" i="80"/>
  <c r="N60"/>
  <c r="M60" s="1"/>
  <c r="O60" s="1"/>
  <c r="K61" i="79"/>
  <c r="N60"/>
  <c r="M60" s="1"/>
  <c r="O60" s="1"/>
  <c r="K61" i="78"/>
  <c r="N60"/>
  <c r="M60" s="1"/>
  <c r="O60" s="1"/>
  <c r="K61" i="77"/>
  <c r="N60"/>
  <c r="M60" s="1"/>
  <c r="O60" s="1"/>
  <c r="K61" i="76"/>
  <c r="N60"/>
  <c r="M60" s="1"/>
  <c r="O60" s="1"/>
  <c r="K61" i="75"/>
  <c r="N60"/>
  <c r="M60" s="1"/>
  <c r="O60" s="1"/>
  <c r="K61" i="74"/>
  <c r="N60"/>
  <c r="M60" s="1"/>
  <c r="O60" s="1"/>
  <c r="K61" i="73"/>
  <c r="N60"/>
  <c r="M60" s="1"/>
  <c r="O60" s="1"/>
  <c r="K61" i="72"/>
  <c r="N60"/>
  <c r="M60" s="1"/>
  <c r="O60" s="1"/>
  <c r="K61" i="71"/>
  <c r="N60"/>
  <c r="M60" s="1"/>
  <c r="O60" s="1"/>
  <c r="K61" i="70"/>
  <c r="N60"/>
  <c r="M60" s="1"/>
  <c r="O60" s="1"/>
  <c r="K61" i="69"/>
  <c r="N60"/>
  <c r="M60" s="1"/>
  <c r="O60" s="1"/>
  <c r="K61" i="67"/>
  <c r="N60"/>
  <c r="M60" s="1"/>
  <c r="O60" s="1"/>
  <c r="K62" i="66"/>
  <c r="N62" s="1"/>
  <c r="N61"/>
  <c r="M61" s="1"/>
  <c r="O61" s="1"/>
  <c r="K62" i="65"/>
  <c r="N62" s="1"/>
  <c r="N61"/>
  <c r="M61" s="1"/>
  <c r="O61" s="1"/>
  <c r="K62" i="64"/>
  <c r="N62" s="1"/>
  <c r="N61"/>
  <c r="M61" s="1"/>
  <c r="O61" s="1"/>
  <c r="K62" i="63"/>
  <c r="N62" s="1"/>
  <c r="N61"/>
  <c r="M61" s="1"/>
  <c r="O61" s="1"/>
  <c r="M62" i="62"/>
  <c r="O62" s="1"/>
  <c r="G24" s="1"/>
  <c r="G2" s="1"/>
  <c r="G11" s="1"/>
  <c r="K61" i="61"/>
  <c r="N60"/>
  <c r="M60" s="1"/>
  <c r="O60" s="1"/>
  <c r="K62" i="60"/>
  <c r="N62" s="1"/>
  <c r="N61"/>
  <c r="M61" s="1"/>
  <c r="O61" s="1"/>
  <c r="I2" i="59"/>
  <c r="M62" i="58"/>
  <c r="O62" s="1"/>
  <c r="G24" s="1"/>
  <c r="G2" s="1"/>
  <c r="K61" i="57"/>
  <c r="N60"/>
  <c r="M60" s="1"/>
  <c r="O60" s="1"/>
  <c r="K61" i="56"/>
  <c r="N60"/>
  <c r="M60" s="1"/>
  <c r="O60" s="1"/>
  <c r="K61" i="55"/>
  <c r="N60"/>
  <c r="M60" s="1"/>
  <c r="O60" s="1"/>
  <c r="K62" i="54"/>
  <c r="N62" s="1"/>
  <c r="N61"/>
  <c r="M61" s="1"/>
  <c r="O61" s="1"/>
  <c r="K62" i="53"/>
  <c r="N62" s="1"/>
  <c r="N61"/>
  <c r="M61" s="1"/>
  <c r="O61" s="1"/>
  <c r="K61" i="52"/>
  <c r="N60"/>
  <c r="M60" s="1"/>
  <c r="O60" s="1"/>
  <c r="K61" i="51"/>
  <c r="N60"/>
  <c r="M60" s="1"/>
  <c r="O60" s="1"/>
  <c r="G11" i="50"/>
  <c r="I2"/>
  <c r="G13"/>
  <c r="I13" s="1"/>
  <c r="K61" i="49"/>
  <c r="N60"/>
  <c r="M60" s="1"/>
  <c r="O60" s="1"/>
  <c r="K62" i="48"/>
  <c r="N62" s="1"/>
  <c r="N61"/>
  <c r="M61" s="1"/>
  <c r="O61" s="1"/>
  <c r="M62" i="47"/>
  <c r="O62" s="1"/>
  <c r="G24" s="1"/>
  <c r="G2" s="1"/>
  <c r="K61" i="46"/>
  <c r="N60"/>
  <c r="M60" s="1"/>
  <c r="O60" s="1"/>
  <c r="I2" i="45"/>
  <c r="K62" i="44"/>
  <c r="N62" s="1"/>
  <c r="N61"/>
  <c r="M61" s="1"/>
  <c r="O61" s="1"/>
  <c r="M62" i="43"/>
  <c r="O62" s="1"/>
  <c r="G24" s="1"/>
  <c r="G2" s="1"/>
  <c r="K61" i="42"/>
  <c r="N60"/>
  <c r="M60" s="1"/>
  <c r="O60" s="1"/>
  <c r="K61" i="41"/>
  <c r="N60"/>
  <c r="M60" s="1"/>
  <c r="O60" s="1"/>
  <c r="K61" i="40"/>
  <c r="N60"/>
  <c r="M60" s="1"/>
  <c r="O60" s="1"/>
  <c r="M62" i="39"/>
  <c r="O62" s="1"/>
  <c r="G24" s="1"/>
  <c r="G2" s="1"/>
  <c r="M62" i="38"/>
  <c r="O62" s="1"/>
  <c r="G24" s="1"/>
  <c r="G2" s="1"/>
  <c r="M62" i="37"/>
  <c r="O62" s="1"/>
  <c r="G24" s="1"/>
  <c r="G2" s="1"/>
  <c r="G11" i="36"/>
  <c r="I2"/>
  <c r="G13"/>
  <c r="I13" s="1"/>
  <c r="K61" i="35"/>
  <c r="N60"/>
  <c r="M60" s="1"/>
  <c r="O60" s="1"/>
  <c r="I2" i="34"/>
  <c r="K61" i="33"/>
  <c r="N60"/>
  <c r="M60" s="1"/>
  <c r="O60" s="1"/>
  <c r="K62" i="32"/>
  <c r="N62" s="1"/>
  <c r="N61"/>
  <c r="M61" s="1"/>
  <c r="O61" s="1"/>
  <c r="K61" i="31"/>
  <c r="N60"/>
  <c r="M60" s="1"/>
  <c r="O60" s="1"/>
  <c r="M62" i="30"/>
  <c r="O62" s="1"/>
  <c r="G24" s="1"/>
  <c r="G2" s="1"/>
  <c r="M62" i="29"/>
  <c r="O62" s="1"/>
  <c r="G24" s="1"/>
  <c r="G2" s="1"/>
  <c r="K61" i="28"/>
  <c r="N60"/>
  <c r="M60" s="1"/>
  <c r="O60" s="1"/>
  <c r="K61" i="27"/>
  <c r="N60"/>
  <c r="M60" s="1"/>
  <c r="O60" s="1"/>
  <c r="M62" i="26"/>
  <c r="O62" s="1"/>
  <c r="G24" s="1"/>
  <c r="G2" s="1"/>
  <c r="K61" i="25"/>
  <c r="N60"/>
  <c r="M60" s="1"/>
  <c r="O60" s="1"/>
  <c r="K61" i="24"/>
  <c r="N60"/>
  <c r="M60" s="1"/>
  <c r="O60" s="1"/>
  <c r="M62" i="23"/>
  <c r="O62" s="1"/>
  <c r="G24" s="1"/>
  <c r="G2" s="1"/>
  <c r="K61" i="2"/>
  <c r="N60"/>
  <c r="M60" s="1"/>
  <c r="O60" s="1"/>
  <c r="G13" i="34" l="1"/>
  <c r="I13" s="1"/>
  <c r="G13" i="45"/>
  <c r="I13" s="1"/>
  <c r="G13" i="59"/>
  <c r="I13" s="1"/>
  <c r="M62" i="32"/>
  <c r="O62" s="1"/>
  <c r="G24" s="1"/>
  <c r="G2" s="1"/>
  <c r="M62" i="64"/>
  <c r="O62" s="1"/>
  <c r="G24" s="1"/>
  <c r="G2" s="1"/>
  <c r="I2" s="1"/>
  <c r="M62" i="65"/>
  <c r="O62" s="1"/>
  <c r="G24" s="1"/>
  <c r="G2" s="1"/>
  <c r="I2" s="1"/>
  <c r="M62" i="81"/>
  <c r="O62" s="1"/>
  <c r="G24" s="1"/>
  <c r="G2" s="1"/>
  <c r="G11" s="1"/>
  <c r="M62" i="53"/>
  <c r="O62" s="1"/>
  <c r="G24" s="1"/>
  <c r="G2" s="1"/>
  <c r="M62" i="60"/>
  <c r="O62" s="1"/>
  <c r="G24" s="1"/>
  <c r="G2" s="1"/>
  <c r="G11" s="1"/>
  <c r="M62" i="48"/>
  <c r="O62" s="1"/>
  <c r="G24" s="1"/>
  <c r="G2" s="1"/>
  <c r="G24" i="68"/>
  <c r="G2" s="1"/>
  <c r="M62" i="66"/>
  <c r="O62" s="1"/>
  <c r="G24" s="1"/>
  <c r="G2" s="1"/>
  <c r="G11" s="1"/>
  <c r="I2" i="62"/>
  <c r="M62" i="44"/>
  <c r="O62" s="1"/>
  <c r="G24" s="1"/>
  <c r="G2" s="1"/>
  <c r="K62" i="86"/>
  <c r="N62" s="1"/>
  <c r="N61"/>
  <c r="M61" s="1"/>
  <c r="O61" s="1"/>
  <c r="K62" i="85"/>
  <c r="N62" s="1"/>
  <c r="N61"/>
  <c r="M61" s="1"/>
  <c r="O61" s="1"/>
  <c r="K62" i="84"/>
  <c r="N62" s="1"/>
  <c r="N61"/>
  <c r="M61" s="1"/>
  <c r="O61" s="1"/>
  <c r="K62" i="83"/>
  <c r="N62" s="1"/>
  <c r="N61"/>
  <c r="M61" s="1"/>
  <c r="O61" s="1"/>
  <c r="K62" i="82"/>
  <c r="N62" s="1"/>
  <c r="N61"/>
  <c r="M61" s="1"/>
  <c r="O61" s="1"/>
  <c r="I2" i="81"/>
  <c r="K62" i="80"/>
  <c r="N62" s="1"/>
  <c r="N61"/>
  <c r="M61" s="1"/>
  <c r="O61" s="1"/>
  <c r="K62" i="79"/>
  <c r="N62" s="1"/>
  <c r="N61"/>
  <c r="M61" s="1"/>
  <c r="O61" s="1"/>
  <c r="K62" i="78"/>
  <c r="N62" s="1"/>
  <c r="N61"/>
  <c r="M61" s="1"/>
  <c r="O61" s="1"/>
  <c r="K62" i="77"/>
  <c r="N62" s="1"/>
  <c r="N61"/>
  <c r="M61" s="1"/>
  <c r="O61" s="1"/>
  <c r="K62" i="76"/>
  <c r="N62" s="1"/>
  <c r="N61"/>
  <c r="M61" s="1"/>
  <c r="O61" s="1"/>
  <c r="K62" i="75"/>
  <c r="N62" s="1"/>
  <c r="N61"/>
  <c r="M61" s="1"/>
  <c r="O61" s="1"/>
  <c r="K62" i="74"/>
  <c r="N62" s="1"/>
  <c r="N61"/>
  <c r="M61" s="1"/>
  <c r="O61" s="1"/>
  <c r="K62" i="73"/>
  <c r="N62" s="1"/>
  <c r="N61"/>
  <c r="M61" s="1"/>
  <c r="O61" s="1"/>
  <c r="K62" i="72"/>
  <c r="N62" s="1"/>
  <c r="N61"/>
  <c r="M61" s="1"/>
  <c r="O61" s="1"/>
  <c r="K62" i="71"/>
  <c r="N62" s="1"/>
  <c r="N61"/>
  <c r="M61" s="1"/>
  <c r="O61" s="1"/>
  <c r="K62" i="70"/>
  <c r="N62" s="1"/>
  <c r="N61"/>
  <c r="M61" s="1"/>
  <c r="O61" s="1"/>
  <c r="K62" i="69"/>
  <c r="N62" s="1"/>
  <c r="N61"/>
  <c r="M61" s="1"/>
  <c r="O61" s="1"/>
  <c r="K62" i="67"/>
  <c r="N62" s="1"/>
  <c r="N61"/>
  <c r="M61" s="1"/>
  <c r="O61" s="1"/>
  <c r="I2" i="66"/>
  <c r="G13" i="65"/>
  <c r="I13" s="1"/>
  <c r="M62" i="63"/>
  <c r="O62" s="1"/>
  <c r="G24" s="1"/>
  <c r="G2" s="1"/>
  <c r="G13" i="62"/>
  <c r="I13" s="1"/>
  <c r="K62" i="61"/>
  <c r="N62" s="1"/>
  <c r="N61"/>
  <c r="M61" s="1"/>
  <c r="O61" s="1"/>
  <c r="I2" i="60"/>
  <c r="G11" i="58"/>
  <c r="I2"/>
  <c r="G13"/>
  <c r="I13" s="1"/>
  <c r="K62" i="57"/>
  <c r="N62" s="1"/>
  <c r="N61"/>
  <c r="M61" s="1"/>
  <c r="O61" s="1"/>
  <c r="K62" i="56"/>
  <c r="N62" s="1"/>
  <c r="N61"/>
  <c r="M61" s="1"/>
  <c r="O61" s="1"/>
  <c r="K62" i="55"/>
  <c r="N62" s="1"/>
  <c r="N61"/>
  <c r="M61" s="1"/>
  <c r="O61" s="1"/>
  <c r="M62" i="54"/>
  <c r="O62" s="1"/>
  <c r="G24" s="1"/>
  <c r="G2" s="1"/>
  <c r="I2" i="53"/>
  <c r="G11"/>
  <c r="G13"/>
  <c r="I13" s="1"/>
  <c r="K62" i="52"/>
  <c r="N62" s="1"/>
  <c r="N61"/>
  <c r="M61" s="1"/>
  <c r="O61" s="1"/>
  <c r="K62" i="51"/>
  <c r="N62" s="1"/>
  <c r="N61"/>
  <c r="M61" s="1"/>
  <c r="O61" s="1"/>
  <c r="K62" i="49"/>
  <c r="N62" s="1"/>
  <c r="N61"/>
  <c r="M61" s="1"/>
  <c r="O61" s="1"/>
  <c r="I2" i="48"/>
  <c r="G11"/>
  <c r="G13"/>
  <c r="I13" s="1"/>
  <c r="G11" i="47"/>
  <c r="I2"/>
  <c r="G13"/>
  <c r="I13" s="1"/>
  <c r="K62" i="46"/>
  <c r="N62" s="1"/>
  <c r="N61"/>
  <c r="M61" s="1"/>
  <c r="O61" s="1"/>
  <c r="I2" i="44"/>
  <c r="G11"/>
  <c r="G13"/>
  <c r="I13" s="1"/>
  <c r="G11" i="43"/>
  <c r="I2"/>
  <c r="G13"/>
  <c r="I13" s="1"/>
  <c r="K62" i="42"/>
  <c r="N62" s="1"/>
  <c r="N61"/>
  <c r="M61" s="1"/>
  <c r="O61" s="1"/>
  <c r="K62" i="41"/>
  <c r="N62" s="1"/>
  <c r="N61"/>
  <c r="M61" s="1"/>
  <c r="O61" s="1"/>
  <c r="K62" i="40"/>
  <c r="N62" s="1"/>
  <c r="N61"/>
  <c r="M61" s="1"/>
  <c r="O61" s="1"/>
  <c r="G11" i="39"/>
  <c r="I2"/>
  <c r="G13"/>
  <c r="I13" s="1"/>
  <c r="G11" i="38"/>
  <c r="I2"/>
  <c r="G13"/>
  <c r="I13" s="1"/>
  <c r="G11" i="37"/>
  <c r="I2"/>
  <c r="G13"/>
  <c r="I13" s="1"/>
  <c r="K62" i="35"/>
  <c r="N62" s="1"/>
  <c r="N61"/>
  <c r="M61" s="1"/>
  <c r="O61" s="1"/>
  <c r="K62" i="33"/>
  <c r="N62" s="1"/>
  <c r="N61"/>
  <c r="M61" s="1"/>
  <c r="O61" s="1"/>
  <c r="I2" i="32"/>
  <c r="G11"/>
  <c r="G13"/>
  <c r="I13" s="1"/>
  <c r="K62" i="31"/>
  <c r="N62" s="1"/>
  <c r="N61"/>
  <c r="M61" s="1"/>
  <c r="O61" s="1"/>
  <c r="G11" i="30"/>
  <c r="I2"/>
  <c r="G13"/>
  <c r="I13" s="1"/>
  <c r="G11" i="29"/>
  <c r="I2"/>
  <c r="G13"/>
  <c r="I13" s="1"/>
  <c r="K62" i="28"/>
  <c r="N62" s="1"/>
  <c r="N61"/>
  <c r="M61" s="1"/>
  <c r="O61" s="1"/>
  <c r="K62" i="27"/>
  <c r="N62" s="1"/>
  <c r="N61"/>
  <c r="M61" s="1"/>
  <c r="O61" s="1"/>
  <c r="G11" i="26"/>
  <c r="I2"/>
  <c r="G13"/>
  <c r="I13" s="1"/>
  <c r="K62" i="25"/>
  <c r="N62" s="1"/>
  <c r="N61"/>
  <c r="M61" s="1"/>
  <c r="O61" s="1"/>
  <c r="K62" i="24"/>
  <c r="N62" s="1"/>
  <c r="N61"/>
  <c r="M61" s="1"/>
  <c r="O61" s="1"/>
  <c r="G11" i="23"/>
  <c r="I2"/>
  <c r="G13"/>
  <c r="I13" s="1"/>
  <c r="K62" i="2"/>
  <c r="N62" s="1"/>
  <c r="N61"/>
  <c r="M61" s="1"/>
  <c r="O61" s="1"/>
  <c r="G13" i="60" l="1"/>
  <c r="I13" s="1"/>
  <c r="G11" i="64"/>
  <c r="M62" i="24"/>
  <c r="O62" s="1"/>
  <c r="G24" s="1"/>
  <c r="G2" s="1"/>
  <c r="G11" s="1"/>
  <c r="M62" i="33"/>
  <c r="O62" s="1"/>
  <c r="G24" s="1"/>
  <c r="G2" s="1"/>
  <c r="G13" i="64"/>
  <c r="I13" s="1"/>
  <c r="M62" i="67"/>
  <c r="O62" s="1"/>
  <c r="G24" s="1"/>
  <c r="G2" s="1"/>
  <c r="M62" i="69"/>
  <c r="O62" s="1"/>
  <c r="G24" s="1"/>
  <c r="G2" s="1"/>
  <c r="I2" s="1"/>
  <c r="M62" i="70"/>
  <c r="O62" s="1"/>
  <c r="G24" s="1"/>
  <c r="G2" s="1"/>
  <c r="M62" i="71"/>
  <c r="O62" s="1"/>
  <c r="G24" s="1"/>
  <c r="G2" s="1"/>
  <c r="I2" s="1"/>
  <c r="M62" i="72"/>
  <c r="O62" s="1"/>
  <c r="G24" s="1"/>
  <c r="G2" s="1"/>
  <c r="M62" i="73"/>
  <c r="O62" s="1"/>
  <c r="G24" s="1"/>
  <c r="G2" s="1"/>
  <c r="I2" s="1"/>
  <c r="M62" i="74"/>
  <c r="O62" s="1"/>
  <c r="G24" s="1"/>
  <c r="G2" s="1"/>
  <c r="M62" i="75"/>
  <c r="O62" s="1"/>
  <c r="G24" s="1"/>
  <c r="G2" s="1"/>
  <c r="I2" s="1"/>
  <c r="M62" i="76"/>
  <c r="O62" s="1"/>
  <c r="G24" s="1"/>
  <c r="G2" s="1"/>
  <c r="M62" i="77"/>
  <c r="O62" s="1"/>
  <c r="G24" s="1"/>
  <c r="G2" s="1"/>
  <c r="I2" s="1"/>
  <c r="M62" i="78"/>
  <c r="O62" s="1"/>
  <c r="G24" s="1"/>
  <c r="G2" s="1"/>
  <c r="M62" i="79"/>
  <c r="O62" s="1"/>
  <c r="G24" s="1"/>
  <c r="G2" s="1"/>
  <c r="I2" s="1"/>
  <c r="M62" i="40"/>
  <c r="O62" s="1"/>
  <c r="G24" s="1"/>
  <c r="G2" s="1"/>
  <c r="M62" i="42"/>
  <c r="O62" s="1"/>
  <c r="G24" s="1"/>
  <c r="G2" s="1"/>
  <c r="I2" s="1"/>
  <c r="M62" i="41"/>
  <c r="O62" s="1"/>
  <c r="G24" s="1"/>
  <c r="G2" s="1"/>
  <c r="G13" i="66"/>
  <c r="I13" s="1"/>
  <c r="G11" i="65"/>
  <c r="M62" i="82"/>
  <c r="O62" s="1"/>
  <c r="G24" s="1"/>
  <c r="G2" s="1"/>
  <c r="I2" s="1"/>
  <c r="G13" i="81"/>
  <c r="I13" s="1"/>
  <c r="M62" i="80"/>
  <c r="O62" s="1"/>
  <c r="G24" s="1"/>
  <c r="G2" s="1"/>
  <c r="G11" s="1"/>
  <c r="M62" i="83"/>
  <c r="O62" s="1"/>
  <c r="G24" s="1"/>
  <c r="G2" s="1"/>
  <c r="I2" s="1"/>
  <c r="M62" i="84"/>
  <c r="O62" s="1"/>
  <c r="G24" s="1"/>
  <c r="G2" s="1"/>
  <c r="I2" s="1"/>
  <c r="M62" i="85"/>
  <c r="O62" s="1"/>
  <c r="G24" s="1"/>
  <c r="G2" s="1"/>
  <c r="G11" s="1"/>
  <c r="M62" i="51"/>
  <c r="O62" s="1"/>
  <c r="G24" s="1"/>
  <c r="G2" s="1"/>
  <c r="G11" s="1"/>
  <c r="M62" i="52"/>
  <c r="O62" s="1"/>
  <c r="G24" s="1"/>
  <c r="G2" s="1"/>
  <c r="M62" i="55"/>
  <c r="O62" s="1"/>
  <c r="G24" s="1"/>
  <c r="G2" s="1"/>
  <c r="I2" s="1"/>
  <c r="G11" i="68"/>
  <c r="G13"/>
  <c r="I13" s="1"/>
  <c r="I2"/>
  <c r="M62" i="46"/>
  <c r="O62" s="1"/>
  <c r="G24" s="1"/>
  <c r="G2" s="1"/>
  <c r="G11" s="1"/>
  <c r="M62" i="35"/>
  <c r="O62" s="1"/>
  <c r="G24" s="1"/>
  <c r="G2" s="1"/>
  <c r="I2" s="1"/>
  <c r="M62" i="31"/>
  <c r="O62" s="1"/>
  <c r="G24" s="1"/>
  <c r="G2" s="1"/>
  <c r="G11" s="1"/>
  <c r="M62" i="27"/>
  <c r="O62" s="1"/>
  <c r="G24" s="1"/>
  <c r="G2" s="1"/>
  <c r="M62" i="25"/>
  <c r="O62" s="1"/>
  <c r="G24" s="1"/>
  <c r="G2" s="1"/>
  <c r="I2" s="1"/>
  <c r="M62" i="2"/>
  <c r="O62" s="1"/>
  <c r="G24" s="1"/>
  <c r="G2" s="1"/>
  <c r="M62" i="86"/>
  <c r="O62" s="1"/>
  <c r="G24" s="1"/>
  <c r="G2" s="1"/>
  <c r="I2" i="85"/>
  <c r="G11" i="82"/>
  <c r="I2" i="80"/>
  <c r="G11" i="79"/>
  <c r="I2" i="78"/>
  <c r="G11"/>
  <c r="G13"/>
  <c r="I13" s="1"/>
  <c r="G11" i="77"/>
  <c r="I2" i="76"/>
  <c r="G11"/>
  <c r="G13"/>
  <c r="I13" s="1"/>
  <c r="G11" i="75"/>
  <c r="I2" i="74"/>
  <c r="G11"/>
  <c r="G13"/>
  <c r="I13" s="1"/>
  <c r="G11" i="73"/>
  <c r="I2" i="72"/>
  <c r="G11"/>
  <c r="G13"/>
  <c r="I13" s="1"/>
  <c r="G11" i="71"/>
  <c r="I2" i="70"/>
  <c r="G11"/>
  <c r="G13"/>
  <c r="I13" s="1"/>
  <c r="G11" i="69"/>
  <c r="I2" i="67"/>
  <c r="G11"/>
  <c r="G13"/>
  <c r="I13" s="1"/>
  <c r="I2" i="63"/>
  <c r="G11"/>
  <c r="G13"/>
  <c r="I13" s="1"/>
  <c r="M62" i="61"/>
  <c r="O62" s="1"/>
  <c r="G24" s="1"/>
  <c r="G2" s="1"/>
  <c r="M62" i="57"/>
  <c r="O62" s="1"/>
  <c r="G24" s="1"/>
  <c r="G2" s="1"/>
  <c r="M62" i="56"/>
  <c r="O62" s="1"/>
  <c r="G24" s="1"/>
  <c r="G2" s="1"/>
  <c r="I2" s="1"/>
  <c r="G11" i="55"/>
  <c r="I2" i="54"/>
  <c r="G11"/>
  <c r="G13"/>
  <c r="I13" s="1"/>
  <c r="I2" i="52"/>
  <c r="G11"/>
  <c r="G13"/>
  <c r="I13" s="1"/>
  <c r="I2" i="51"/>
  <c r="G13"/>
  <c r="I13" s="1"/>
  <c r="M62" i="49"/>
  <c r="O62" s="1"/>
  <c r="G24" s="1"/>
  <c r="G2" s="1"/>
  <c r="I2" i="46"/>
  <c r="G13"/>
  <c r="I13" s="1"/>
  <c r="G11" i="42"/>
  <c r="I2" i="41"/>
  <c r="G11"/>
  <c r="G13"/>
  <c r="I13" s="1"/>
  <c r="I2" i="40"/>
  <c r="G11"/>
  <c r="G13"/>
  <c r="I13" s="1"/>
  <c r="G11" i="35"/>
  <c r="I2" i="33"/>
  <c r="G11"/>
  <c r="G13"/>
  <c r="I13" s="1"/>
  <c r="I2" i="31"/>
  <c r="G13"/>
  <c r="I13" s="1"/>
  <c r="M62" i="28"/>
  <c r="O62" s="1"/>
  <c r="G24" s="1"/>
  <c r="G2" s="1"/>
  <c r="I2" i="27"/>
  <c r="G11"/>
  <c r="G13"/>
  <c r="I13" s="1"/>
  <c r="G11" i="25"/>
  <c r="I2" i="24"/>
  <c r="G13"/>
  <c r="I13" s="1"/>
  <c r="E13" i="2"/>
  <c r="C13"/>
  <c r="C14" s="1"/>
  <c r="G13" i="25" l="1"/>
  <c r="I13" s="1"/>
  <c r="G13" i="42"/>
  <c r="I13" s="1"/>
  <c r="G13" i="55"/>
  <c r="I13" s="1"/>
  <c r="G13" i="69"/>
  <c r="I13" s="1"/>
  <c r="G13" i="71"/>
  <c r="I13" s="1"/>
  <c r="G13" i="73"/>
  <c r="I13" s="1"/>
  <c r="G13" i="75"/>
  <c r="I13" s="1"/>
  <c r="G13" i="77"/>
  <c r="I13" s="1"/>
  <c r="G13" i="79"/>
  <c r="I13" s="1"/>
  <c r="G13" i="82"/>
  <c r="I13" s="1"/>
  <c r="G13" i="85"/>
  <c r="I13" s="1"/>
  <c r="G11" i="84"/>
  <c r="G11" i="83"/>
  <c r="G13" i="80"/>
  <c r="I13" s="1"/>
  <c r="G13" i="83"/>
  <c r="I13" s="1"/>
  <c r="G13" i="84"/>
  <c r="I13" s="1"/>
  <c r="G11" i="56"/>
  <c r="I2" i="61"/>
  <c r="G11"/>
  <c r="G13"/>
  <c r="I13" s="1"/>
  <c r="G13" i="35"/>
  <c r="I13" s="1"/>
  <c r="I2" i="2"/>
  <c r="G11"/>
  <c r="I2" i="86"/>
  <c r="G11"/>
  <c r="G13"/>
  <c r="I13" s="1"/>
  <c r="I2" i="57"/>
  <c r="G11"/>
  <c r="G13"/>
  <c r="I13" s="1"/>
  <c r="G13" i="56"/>
  <c r="I13" s="1"/>
  <c r="I2" i="49"/>
  <c r="G11"/>
  <c r="G13"/>
  <c r="I13" s="1"/>
  <c r="I2" i="28"/>
  <c r="G11"/>
  <c r="G13"/>
  <c r="I13" s="1"/>
  <c r="B19" i="2"/>
  <c r="B17"/>
  <c r="B18"/>
  <c r="B16"/>
  <c r="C5"/>
  <c r="B21" l="1"/>
  <c r="B10"/>
  <c r="B8"/>
  <c r="B9"/>
  <c r="B7"/>
  <c r="B20" l="1"/>
  <c r="H17"/>
  <c r="B12"/>
  <c r="G12" l="1"/>
  <c r="G13"/>
  <c r="G21"/>
  <c r="E20"/>
  <c r="H14"/>
  <c r="F9" l="1"/>
  <c r="C18" i="1" s="1"/>
  <c r="B18"/>
  <c r="B35" s="1"/>
  <c r="I12" i="2"/>
  <c r="I13"/>
</calcChain>
</file>

<file path=xl/sharedStrings.xml><?xml version="1.0" encoding="utf-8"?>
<sst xmlns="http://schemas.openxmlformats.org/spreadsheetml/2006/main" count="4065" uniqueCount="59">
  <si>
    <t>Maximum Likelihood Method</t>
  </si>
  <si>
    <t>Modified maximum Likelihood Method</t>
  </si>
  <si>
    <t>Graphical Method</t>
  </si>
  <si>
    <t>Empirical Method</t>
  </si>
  <si>
    <t>Energy Pattern Factor Method</t>
  </si>
  <si>
    <t>Mois</t>
  </si>
  <si>
    <t>Scale C</t>
  </si>
  <si>
    <t>Shape k</t>
  </si>
  <si>
    <t xml:space="preserve">Jan </t>
  </si>
  <si>
    <t>Fév</t>
  </si>
  <si>
    <t>Mars</t>
  </si>
  <si>
    <t>Avril</t>
  </si>
  <si>
    <t>Mai</t>
  </si>
  <si>
    <t>Juin</t>
  </si>
  <si>
    <t>Juillet</t>
  </si>
  <si>
    <t>Août</t>
  </si>
  <si>
    <t>Sept</t>
  </si>
  <si>
    <t>Oct</t>
  </si>
  <si>
    <t>Nov</t>
  </si>
  <si>
    <t>Déc</t>
  </si>
  <si>
    <t>Moy</t>
  </si>
  <si>
    <t>Vitesse Moyenne</t>
  </si>
  <si>
    <t>k</t>
  </si>
  <si>
    <t>C</t>
  </si>
  <si>
    <t>x</t>
  </si>
  <si>
    <t>1+2/k</t>
  </si>
  <si>
    <t xml:space="preserve"> </t>
  </si>
  <si>
    <t>gamma (1+2/k)</t>
  </si>
  <si>
    <t>1+1/k</t>
  </si>
  <si>
    <t>gamma² (1+1/k)</t>
  </si>
  <si>
    <t>Sigma</t>
  </si>
  <si>
    <t>gamma (1+1/k)</t>
  </si>
  <si>
    <t>Sigma² = Variance</t>
  </si>
  <si>
    <t>diff V</t>
  </si>
  <si>
    <t>X</t>
  </si>
  <si>
    <t>alpha =k</t>
  </si>
  <si>
    <t>beta = C</t>
  </si>
  <si>
    <t xml:space="preserve">Frequence </t>
  </si>
  <si>
    <t>Cumul Frequence</t>
  </si>
  <si>
    <t>Vi*FreqVi</t>
  </si>
  <si>
    <t>Vmlm</t>
  </si>
  <si>
    <t>diff</t>
  </si>
  <si>
    <t>(yi-xi)²</t>
  </si>
  <si>
    <t>(yi-z)²</t>
  </si>
  <si>
    <t>(xi-z)²</t>
  </si>
  <si>
    <t>COE</t>
  </si>
  <si>
    <t>RMSE</t>
  </si>
  <si>
    <t>R²</t>
  </si>
  <si>
    <t>Vmoy = z</t>
  </si>
  <si>
    <t>Vi =z</t>
  </si>
  <si>
    <t>Vmoy = xi</t>
  </si>
  <si>
    <t>Vitess=yi</t>
  </si>
  <si>
    <t>Modified Max Likelihood Method</t>
  </si>
  <si>
    <t>Vi =xi</t>
  </si>
  <si>
    <t>Shape  k</t>
  </si>
  <si>
    <t>STD DEV</t>
  </si>
  <si>
    <t>Inten Turb I</t>
  </si>
  <si>
    <t>Observations</t>
  </si>
  <si>
    <t>N</t>
  </si>
</sst>
</file>

<file path=xl/styles.xml><?xml version="1.0" encoding="utf-8"?>
<styleSheet xmlns="http://schemas.openxmlformats.org/spreadsheetml/2006/main">
  <numFmts count="8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.000000\ _€_-;\-* #,##0.000000\ _€_-;_-* &quot;-&quot;??\ _€_-;_-@_-"/>
    <numFmt numFmtId="166" formatCode="#,##0.000000_ ;\-#,##0.000000\ "/>
    <numFmt numFmtId="167" formatCode="_-* #,##0.000000\ _€_-;\-* #,##0.000000\ _€_-;_-* &quot;-&quot;??????\ _€_-;_-@_-"/>
    <numFmt numFmtId="168" formatCode="0.00000"/>
    <numFmt numFmtId="169" formatCode="0.0000000"/>
    <numFmt numFmtId="170" formatCode="_-* #,##0.00000\ _€_-;\-* #,##0.00000\ _€_-;_-* &quot;-&quot;??\ _€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80808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/>
    <xf numFmtId="0" fontId="3" fillId="3" borderId="1" xfId="0" applyFont="1" applyFill="1" applyBorder="1"/>
    <xf numFmtId="0" fontId="3" fillId="5" borderId="1" xfId="0" applyFont="1" applyFill="1" applyBorder="1"/>
    <xf numFmtId="0" fontId="3" fillId="7" borderId="1" xfId="0" applyFont="1" applyFill="1" applyBorder="1"/>
    <xf numFmtId="43" fontId="2" fillId="4" borderId="1" xfId="1" applyFont="1" applyFill="1" applyBorder="1"/>
    <xf numFmtId="0" fontId="3" fillId="2" borderId="2" xfId="0" applyFont="1" applyFill="1" applyBorder="1" applyAlignment="1">
      <alignment horizontal="center" wrapText="1"/>
    </xf>
    <xf numFmtId="0" fontId="0" fillId="0" borderId="1" xfId="0" applyBorder="1"/>
    <xf numFmtId="0" fontId="0" fillId="6" borderId="0" xfId="0" applyFill="1"/>
    <xf numFmtId="0" fontId="3" fillId="8" borderId="1" xfId="0" applyFont="1" applyFill="1" applyBorder="1" applyAlignment="1">
      <alignment horizontal="center" vertical="center"/>
    </xf>
    <xf numFmtId="43" fontId="4" fillId="8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0" fontId="0" fillId="7" borderId="1" xfId="0" applyFill="1" applyBorder="1"/>
    <xf numFmtId="0" fontId="5" fillId="7" borderId="1" xfId="0" applyFont="1" applyFill="1" applyBorder="1"/>
    <xf numFmtId="0" fontId="0" fillId="11" borderId="1" xfId="0" applyFill="1" applyBorder="1"/>
    <xf numFmtId="0" fontId="3" fillId="2" borderId="1" xfId="0" applyFont="1" applyFill="1" applyBorder="1"/>
    <xf numFmtId="0" fontId="0" fillId="3" borderId="1" xfId="0" applyFill="1" applyBorder="1"/>
    <xf numFmtId="0" fontId="0" fillId="14" borderId="1" xfId="0" applyFill="1" applyBorder="1"/>
    <xf numFmtId="43" fontId="3" fillId="4" borderId="1" xfId="0" applyNumberFormat="1" applyFont="1" applyFill="1" applyBorder="1"/>
    <xf numFmtId="43" fontId="4" fillId="7" borderId="1" xfId="0" applyNumberFormat="1" applyFont="1" applyFill="1" applyBorder="1"/>
    <xf numFmtId="43" fontId="3" fillId="7" borderId="2" xfId="1" applyFont="1" applyFill="1" applyBorder="1"/>
    <xf numFmtId="43" fontId="3" fillId="7" borderId="1" xfId="0" applyNumberFormat="1" applyFont="1" applyFill="1" applyBorder="1"/>
    <xf numFmtId="43" fontId="3" fillId="8" borderId="1" xfId="1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/>
    </xf>
    <xf numFmtId="43" fontId="0" fillId="0" borderId="1" xfId="1" applyFont="1" applyBorder="1"/>
    <xf numFmtId="43" fontId="0" fillId="9" borderId="1" xfId="1" applyFont="1" applyFill="1" applyBorder="1"/>
    <xf numFmtId="43" fontId="0" fillId="10" borderId="1" xfId="1" applyFont="1" applyFill="1" applyBorder="1"/>
    <xf numFmtId="43" fontId="0" fillId="12" borderId="1" xfId="1" applyFont="1" applyFill="1" applyBorder="1"/>
    <xf numFmtId="43" fontId="0" fillId="13" borderId="1" xfId="1" applyFont="1" applyFill="1" applyBorder="1"/>
    <xf numFmtId="43" fontId="6" fillId="7" borderId="1" xfId="1" applyFont="1" applyFill="1" applyBorder="1"/>
    <xf numFmtId="43" fontId="0" fillId="0" borderId="0" xfId="1" applyFont="1"/>
    <xf numFmtId="43" fontId="3" fillId="4" borderId="1" xfId="1" applyFont="1" applyFill="1" applyBorder="1"/>
    <xf numFmtId="0" fontId="3" fillId="2" borderId="1" xfId="0" applyFont="1" applyFill="1" applyBorder="1" applyAlignment="1">
      <alignment horizontal="center" wrapText="1"/>
    </xf>
    <xf numFmtId="0" fontId="0" fillId="7" borderId="0" xfId="0" applyFill="1"/>
    <xf numFmtId="0" fontId="2" fillId="7" borderId="0" xfId="0" applyFont="1" applyFill="1"/>
    <xf numFmtId="165" fontId="3" fillId="8" borderId="1" xfId="0" applyNumberFormat="1" applyFont="1" applyFill="1" applyBorder="1"/>
    <xf numFmtId="165" fontId="3" fillId="2" borderId="1" xfId="0" applyNumberFormat="1" applyFont="1" applyFill="1" applyBorder="1"/>
    <xf numFmtId="0" fontId="2" fillId="14" borderId="0" xfId="0" applyFont="1" applyFill="1"/>
    <xf numFmtId="166" fontId="2" fillId="0" borderId="0" xfId="1" applyNumberFormat="1" applyFont="1"/>
    <xf numFmtId="0" fontId="6" fillId="15" borderId="1" xfId="0" applyFont="1" applyFill="1" applyBorder="1"/>
    <xf numFmtId="0" fontId="0" fillId="0" borderId="0" xfId="0" applyFill="1" applyBorder="1"/>
    <xf numFmtId="43" fontId="0" fillId="0" borderId="0" xfId="1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43" fontId="4" fillId="0" borderId="0" xfId="0" applyNumberFormat="1" applyFont="1" applyFill="1" applyBorder="1"/>
    <xf numFmtId="43" fontId="4" fillId="0" borderId="0" xfId="1" applyNumberFormat="1" applyFont="1" applyFill="1" applyBorder="1"/>
    <xf numFmtId="43" fontId="4" fillId="0" borderId="0" xfId="1" applyFont="1" applyFill="1" applyBorder="1"/>
    <xf numFmtId="43" fontId="0" fillId="0" borderId="0" xfId="0" applyNumberFormat="1" applyFill="1" applyBorder="1"/>
    <xf numFmtId="164" fontId="0" fillId="0" borderId="0" xfId="1" applyNumberFormat="1" applyFont="1" applyFill="1" applyBorder="1"/>
    <xf numFmtId="165" fontId="0" fillId="0" borderId="0" xfId="1" applyNumberFormat="1" applyFont="1" applyFill="1" applyBorder="1"/>
    <xf numFmtId="43" fontId="0" fillId="0" borderId="1" xfId="0" applyNumberFormat="1" applyBorder="1"/>
    <xf numFmtId="164" fontId="0" fillId="0" borderId="1" xfId="1" applyNumberFormat="1" applyFont="1" applyBorder="1"/>
    <xf numFmtId="165" fontId="0" fillId="0" borderId="1" xfId="1" applyNumberFormat="1" applyFont="1" applyBorder="1"/>
    <xf numFmtId="0" fontId="0" fillId="0" borderId="8" xfId="0" applyFill="1" applyBorder="1"/>
    <xf numFmtId="43" fontId="0" fillId="16" borderId="1" xfId="0" applyNumberFormat="1" applyFill="1" applyBorder="1"/>
    <xf numFmtId="0" fontId="0" fillId="7" borderId="1" xfId="0" applyFill="1" applyBorder="1" applyAlignment="1">
      <alignment horizontal="center" vertical="center"/>
    </xf>
    <xf numFmtId="167" fontId="0" fillId="7" borderId="1" xfId="0" applyNumberFormat="1" applyFill="1" applyBorder="1"/>
    <xf numFmtId="167" fontId="0" fillId="0" borderId="0" xfId="0" applyNumberFormat="1"/>
    <xf numFmtId="167" fontId="0" fillId="0" borderId="6" xfId="0" applyNumberFormat="1" applyFill="1" applyBorder="1" applyAlignment="1"/>
    <xf numFmtId="43" fontId="3" fillId="8" borderId="10" xfId="0" applyNumberFormat="1" applyFont="1" applyFill="1" applyBorder="1"/>
    <xf numFmtId="0" fontId="3" fillId="17" borderId="1" xfId="0" applyFont="1" applyFill="1" applyBorder="1"/>
    <xf numFmtId="167" fontId="3" fillId="17" borderId="1" xfId="0" applyNumberFormat="1" applyFont="1" applyFill="1" applyBorder="1"/>
    <xf numFmtId="43" fontId="4" fillId="18" borderId="1" xfId="0" applyNumberFormat="1" applyFont="1" applyFill="1" applyBorder="1"/>
    <xf numFmtId="165" fontId="3" fillId="18" borderId="1" xfId="0" applyNumberFormat="1" applyFont="1" applyFill="1" applyBorder="1"/>
    <xf numFmtId="168" fontId="3" fillId="17" borderId="1" xfId="0" applyNumberFormat="1" applyFont="1" applyFill="1" applyBorder="1"/>
    <xf numFmtId="169" fontId="3" fillId="17" borderId="1" xfId="0" applyNumberFormat="1" applyFont="1" applyFill="1" applyBorder="1"/>
    <xf numFmtId="43" fontId="3" fillId="6" borderId="1" xfId="0" applyNumberFormat="1" applyFont="1" applyFill="1" applyBorder="1"/>
    <xf numFmtId="43" fontId="3" fillId="16" borderId="1" xfId="0" applyNumberFormat="1" applyFont="1" applyFill="1" applyBorder="1"/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3" fontId="2" fillId="7" borderId="1" xfId="1" applyFont="1" applyFill="1" applyBorder="1"/>
    <xf numFmtId="164" fontId="3" fillId="0" borderId="1" xfId="0" applyNumberFormat="1" applyFont="1" applyBorder="1"/>
    <xf numFmtId="164" fontId="3" fillId="6" borderId="1" xfId="0" applyNumberFormat="1" applyFont="1" applyFill="1" applyBorder="1"/>
    <xf numFmtId="164" fontId="3" fillId="16" borderId="1" xfId="0" applyNumberFormat="1" applyFont="1" applyFill="1" applyBorder="1"/>
    <xf numFmtId="164" fontId="3" fillId="7" borderId="1" xfId="0" applyNumberFormat="1" applyFont="1" applyFill="1" applyBorder="1"/>
    <xf numFmtId="164" fontId="3" fillId="8" borderId="1" xfId="0" applyNumberFormat="1" applyFont="1" applyFill="1" applyBorder="1"/>
    <xf numFmtId="164" fontId="3" fillId="4" borderId="1" xfId="0" applyNumberFormat="1" applyFont="1" applyFill="1" applyBorder="1"/>
    <xf numFmtId="164" fontId="3" fillId="4" borderId="1" xfId="1" applyNumberFormat="1" applyFont="1" applyFill="1" applyBorder="1" applyAlignment="1">
      <alignment horizontal="center" vertical="center"/>
    </xf>
    <xf numFmtId="170" fontId="4" fillId="8" borderId="1" xfId="0" applyNumberFormat="1" applyFont="1" applyFill="1" applyBorder="1"/>
    <xf numFmtId="164" fontId="3" fillId="7" borderId="2" xfId="1" applyNumberFormat="1" applyFont="1" applyFill="1" applyBorder="1"/>
    <xf numFmtId="0" fontId="3" fillId="0" borderId="0" xfId="0" applyFont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43" fontId="4" fillId="7" borderId="0" xfId="0" applyNumberFormat="1" applyFont="1" applyFill="1" applyBorder="1"/>
    <xf numFmtId="43" fontId="4" fillId="7" borderId="0" xfId="1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164" fontId="3" fillId="4" borderId="11" xfId="0" applyNumberFormat="1" applyFont="1" applyFill="1" applyBorder="1"/>
    <xf numFmtId="0" fontId="3" fillId="8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0" fillId="7" borderId="9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3" fillId="8" borderId="4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00FF00"/>
      <color rgb="FF808080"/>
      <color rgb="FFFFCCCC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5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5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5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5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5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5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5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5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6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6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6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6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6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6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6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6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6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7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7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7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7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7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7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7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7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7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136525</xdr:colOff>
      <xdr:row>26</xdr:row>
      <xdr:rowOff>231776</xdr:rowOff>
    </xdr:from>
    <xdr:to>
      <xdr:col>4</xdr:col>
      <xdr:colOff>1032294</xdr:colOff>
      <xdr:row>29</xdr:row>
      <xdr:rowOff>31835</xdr:rowOff>
    </xdr:to>
    <xdr:pic>
      <xdr:nvPicPr>
        <xdr:cNvPr id="15" name="Image 14" descr="2014_05_03_11_47_16_Mean_squared_error_Wikipedia_the_free_encyclopedia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41425" y="6194426"/>
          <a:ext cx="3000794" cy="6001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4469634" y="1866900"/>
          <a:ext cx="4133941" cy="4381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422349" y="3181351"/>
          <a:ext cx="2116667" cy="352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536650" y="36194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546175" y="38290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498549" y="40005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48200" y="6096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422349" y="5391151"/>
          <a:ext cx="211666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536650" y="5762624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546175" y="5972175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498549" y="6143625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761909</xdr:colOff>
      <xdr:row>0</xdr:row>
      <xdr:rowOff>123825</xdr:rowOff>
    </xdr:from>
    <xdr:to>
      <xdr:col>4</xdr:col>
      <xdr:colOff>742950</xdr:colOff>
      <xdr:row>2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61909" y="123825"/>
          <a:ext cx="3190966" cy="533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85724</xdr:colOff>
      <xdr:row>5</xdr:row>
      <xdr:rowOff>66676</xdr:rowOff>
    </xdr:from>
    <xdr:to>
      <xdr:col>4</xdr:col>
      <xdr:colOff>678391</xdr:colOff>
      <xdr:row>6</xdr:row>
      <xdr:rowOff>152401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1304926"/>
          <a:ext cx="1983317" cy="2857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7</xdr:row>
      <xdr:rowOff>38099</xdr:rowOff>
    </xdr:from>
    <xdr:to>
      <xdr:col>2</xdr:col>
      <xdr:colOff>523875</xdr:colOff>
      <xdr:row>7</xdr:row>
      <xdr:rowOff>250626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1676399"/>
          <a:ext cx="323850" cy="1649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8</xdr:row>
      <xdr:rowOff>47625</xdr:rowOff>
    </xdr:from>
    <xdr:to>
      <xdr:col>2</xdr:col>
      <xdr:colOff>571500</xdr:colOff>
      <xdr:row>9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1885950"/>
          <a:ext cx="361950" cy="1524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9</xdr:row>
      <xdr:rowOff>19050</xdr:rowOff>
    </xdr:from>
    <xdr:to>
      <xdr:col>2</xdr:col>
      <xdr:colOff>647699</xdr:colOff>
      <xdr:row>10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2057400"/>
          <a:ext cx="485775" cy="180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495300</xdr:colOff>
      <xdr:row>3</xdr:row>
      <xdr:rowOff>38100</xdr:rowOff>
    </xdr:from>
    <xdr:to>
      <xdr:col>8</xdr:col>
      <xdr:colOff>152400</xdr:colOff>
      <xdr:row>5</xdr:row>
      <xdr:rowOff>142875</xdr:rowOff>
    </xdr:to>
    <xdr:pic>
      <xdr:nvPicPr>
        <xdr:cNvPr id="7" name="Image 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19650" y="838200"/>
          <a:ext cx="2028825" cy="542925"/>
        </a:xfrm>
        <a:prstGeom prst="rect">
          <a:avLst/>
        </a:prstGeom>
      </xdr:spPr>
    </xdr:pic>
    <xdr:clientData/>
  </xdr:twoCellAnchor>
  <xdr:twoCellAnchor>
    <xdr:from>
      <xdr:col>2</xdr:col>
      <xdr:colOff>85724</xdr:colOff>
      <xdr:row>14</xdr:row>
      <xdr:rowOff>66676</xdr:rowOff>
    </xdr:from>
    <xdr:to>
      <xdr:col>4</xdr:col>
      <xdr:colOff>678391</xdr:colOff>
      <xdr:row>15</xdr:row>
      <xdr:rowOff>152401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04999" y="3209926"/>
          <a:ext cx="1983317" cy="3238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200025</xdr:colOff>
      <xdr:row>16</xdr:row>
      <xdr:rowOff>38099</xdr:rowOff>
    </xdr:from>
    <xdr:to>
      <xdr:col>2</xdr:col>
      <xdr:colOff>523875</xdr:colOff>
      <xdr:row>16</xdr:row>
      <xdr:rowOff>250626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19300" y="3609974"/>
          <a:ext cx="323850" cy="212527"/>
        </a:xfrm>
        <a:prstGeom prst="rect">
          <a:avLst/>
        </a:prstGeom>
        <a:noFill/>
      </xdr:spPr>
    </xdr:pic>
    <xdr:clientData/>
  </xdr:twoCellAnchor>
  <xdr:twoCellAnchor>
    <xdr:from>
      <xdr:col>2</xdr:col>
      <xdr:colOff>209550</xdr:colOff>
      <xdr:row>17</xdr:row>
      <xdr:rowOff>47625</xdr:rowOff>
    </xdr:from>
    <xdr:to>
      <xdr:col>2</xdr:col>
      <xdr:colOff>571500</xdr:colOff>
      <xdr:row>18</xdr:row>
      <xdr:rowOff>0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28825" y="3886200"/>
          <a:ext cx="361950" cy="190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161924</xdr:colOff>
      <xdr:row>18</xdr:row>
      <xdr:rowOff>19050</xdr:rowOff>
    </xdr:from>
    <xdr:to>
      <xdr:col>2</xdr:col>
      <xdr:colOff>647699</xdr:colOff>
      <xdr:row>19</xdr:row>
      <xdr:rowOff>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981199" y="4095750"/>
          <a:ext cx="485775" cy="1809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47625</xdr:colOff>
      <xdr:row>7</xdr:row>
      <xdr:rowOff>28575</xdr:rowOff>
    </xdr:from>
    <xdr:to>
      <xdr:col>6</xdr:col>
      <xdr:colOff>686360</xdr:colOff>
      <xdr:row>8</xdr:row>
      <xdr:rowOff>171450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33975" y="1666875"/>
          <a:ext cx="638735" cy="3429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97913</xdr:colOff>
      <xdr:row>18</xdr:row>
      <xdr:rowOff>85724</xdr:rowOff>
    </xdr:from>
    <xdr:to>
      <xdr:col>6</xdr:col>
      <xdr:colOff>731520</xdr:colOff>
      <xdr:row>19</xdr:row>
      <xdr:rowOff>238125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22263" y="4162424"/>
          <a:ext cx="1395607" cy="352426"/>
        </a:xfrm>
        <a:prstGeom prst="rect">
          <a:avLst/>
        </a:prstGeom>
        <a:noFill/>
      </xdr:spPr>
    </xdr:pic>
    <xdr:clientData/>
  </xdr:twoCellAnchor>
  <xdr:twoCellAnchor>
    <xdr:from>
      <xdr:col>1</xdr:col>
      <xdr:colOff>638175</xdr:colOff>
      <xdr:row>21</xdr:row>
      <xdr:rowOff>112929</xdr:rowOff>
    </xdr:from>
    <xdr:to>
      <xdr:col>4</xdr:col>
      <xdr:colOff>885825</xdr:colOff>
      <xdr:row>23</xdr:row>
      <xdr:rowOff>142874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43075" y="4923054"/>
          <a:ext cx="2352675" cy="4109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workbookViewId="0">
      <selection activeCell="B35" sqref="B35"/>
    </sheetView>
  </sheetViews>
  <sheetFormatPr baseColWidth="10" defaultRowHeight="15"/>
  <cols>
    <col min="2" max="2" width="10.42578125" bestFit="1" customWidth="1"/>
    <col min="3" max="3" width="12.7109375" bestFit="1" customWidth="1"/>
    <col min="4" max="4" width="10.42578125" bestFit="1" customWidth="1"/>
    <col min="5" max="5" width="12.7109375" bestFit="1" customWidth="1"/>
    <col min="6" max="6" width="10.42578125" bestFit="1" customWidth="1"/>
    <col min="7" max="7" width="12.85546875" bestFit="1" customWidth="1"/>
    <col min="8" max="8" width="10.42578125" bestFit="1" customWidth="1"/>
    <col min="9" max="9" width="12.7109375" bestFit="1" customWidth="1"/>
    <col min="10" max="10" width="10.42578125" bestFit="1" customWidth="1"/>
    <col min="11" max="11" width="12.7109375" bestFit="1" customWidth="1"/>
    <col min="12" max="12" width="10.42578125" bestFit="1" customWidth="1"/>
    <col min="13" max="13" width="13.85546875" bestFit="1" customWidth="1"/>
    <col min="14" max="14" width="12.7109375" bestFit="1" customWidth="1"/>
  </cols>
  <sheetData>
    <row r="1" spans="1:14" ht="31.5">
      <c r="A1" s="1"/>
      <c r="B1" s="87" t="s">
        <v>0</v>
      </c>
      <c r="C1" s="87"/>
      <c r="D1" s="87" t="s">
        <v>1</v>
      </c>
      <c r="E1" s="87"/>
      <c r="F1" s="87" t="s">
        <v>2</v>
      </c>
      <c r="G1" s="87"/>
      <c r="H1" s="87" t="s">
        <v>3</v>
      </c>
      <c r="I1" s="87"/>
      <c r="J1" s="87" t="s">
        <v>4</v>
      </c>
      <c r="K1" s="87"/>
      <c r="L1" s="32" t="s">
        <v>21</v>
      </c>
    </row>
    <row r="2" spans="1:14" ht="15.75">
      <c r="A2" s="2" t="s">
        <v>5</v>
      </c>
      <c r="B2" s="2" t="s">
        <v>6</v>
      </c>
      <c r="C2" s="2" t="s">
        <v>54</v>
      </c>
      <c r="D2" s="2" t="s">
        <v>6</v>
      </c>
      <c r="E2" s="2" t="s">
        <v>54</v>
      </c>
      <c r="F2" s="2" t="s">
        <v>6</v>
      </c>
      <c r="G2" s="2" t="s">
        <v>54</v>
      </c>
      <c r="H2" s="2" t="s">
        <v>6</v>
      </c>
      <c r="I2" s="2" t="s">
        <v>7</v>
      </c>
      <c r="J2" s="2" t="s">
        <v>6</v>
      </c>
      <c r="K2" s="2" t="s">
        <v>7</v>
      </c>
      <c r="L2" s="2"/>
    </row>
    <row r="3" spans="1:14" ht="15.75">
      <c r="A3" s="3" t="s">
        <v>8</v>
      </c>
      <c r="B3" s="76">
        <v>2.1287985609752269</v>
      </c>
      <c r="C3" s="76">
        <v>3.8910873112815763</v>
      </c>
      <c r="D3" s="76">
        <v>2.2599215768385785</v>
      </c>
      <c r="E3" s="76">
        <v>4.1141304450699314</v>
      </c>
      <c r="F3" s="76">
        <v>2.1838981037265706</v>
      </c>
      <c r="G3" s="76">
        <v>3.8330000000000002</v>
      </c>
      <c r="H3" s="76">
        <v>2.129209133209077</v>
      </c>
      <c r="I3" s="76">
        <v>4.6022367406110156</v>
      </c>
      <c r="J3" s="76">
        <v>2.1619061817436549</v>
      </c>
      <c r="K3" s="76">
        <v>3.5127526064074051</v>
      </c>
      <c r="L3" s="77">
        <v>1.9457708871662234</v>
      </c>
    </row>
    <row r="4" spans="1:14" ht="15.75">
      <c r="A4" s="3" t="s">
        <v>9</v>
      </c>
      <c r="B4" s="76">
        <v>2.1473882664186608</v>
      </c>
      <c r="C4" s="76">
        <v>3.3784987938130442</v>
      </c>
      <c r="D4" s="76">
        <v>2.280367318727035</v>
      </c>
      <c r="E4" s="76">
        <v>3.585781957196704</v>
      </c>
      <c r="F4" s="76">
        <v>2.1978289319200215</v>
      </c>
      <c r="G4" s="76">
        <v>3.3359999999999999</v>
      </c>
      <c r="H4" s="76">
        <v>2.1455733802332042</v>
      </c>
      <c r="I4" s="76">
        <v>3.8773765682630108</v>
      </c>
      <c r="J4" s="76">
        <v>2.1679370078010947</v>
      </c>
      <c r="K4" s="76">
        <v>3.1855113534320991</v>
      </c>
      <c r="L4" s="77">
        <v>1.9415386374028378</v>
      </c>
    </row>
    <row r="5" spans="1:14" ht="15.75">
      <c r="A5" s="3" t="s">
        <v>10</v>
      </c>
      <c r="B5" s="76">
        <v>2.1721547433992932</v>
      </c>
      <c r="C5" s="76">
        <v>3.3233409064678043</v>
      </c>
      <c r="D5" s="76">
        <v>2.3054100269386275</v>
      </c>
      <c r="E5" s="76">
        <v>3.5269485300558232</v>
      </c>
      <c r="F5" s="76">
        <v>2.2243203021568574</v>
      </c>
      <c r="G5" s="76">
        <v>3.2810000000000001</v>
      </c>
      <c r="H5" s="76">
        <v>2.1707764572965234</v>
      </c>
      <c r="I5" s="76">
        <v>3.8292932388332752</v>
      </c>
      <c r="J5" s="76">
        <v>2.1929193123343618</v>
      </c>
      <c r="K5" s="76">
        <v>3.1537922609655382</v>
      </c>
      <c r="L5" s="77">
        <v>1.9629731182795684</v>
      </c>
    </row>
    <row r="6" spans="1:14" ht="15.75">
      <c r="A6" s="3" t="s">
        <v>11</v>
      </c>
      <c r="B6" s="76">
        <v>2.0559617323598971</v>
      </c>
      <c r="C6" s="76">
        <v>2.7913128689527484</v>
      </c>
      <c r="D6" s="76">
        <v>2.194128635336503</v>
      </c>
      <c r="E6" s="76">
        <v>2.9896248672573726</v>
      </c>
      <c r="F6" s="76">
        <v>2.1185413343579471</v>
      </c>
      <c r="G6" s="76">
        <v>2.7480000000000002</v>
      </c>
      <c r="H6" s="76">
        <v>2.0592514729008271</v>
      </c>
      <c r="I6" s="76">
        <v>3.2139651655074846</v>
      </c>
      <c r="J6" s="76">
        <v>2.0741135454178008</v>
      </c>
      <c r="K6" s="76">
        <v>2.7112800039065963</v>
      </c>
      <c r="L6" s="77">
        <v>1.8449966193373881</v>
      </c>
    </row>
    <row r="7" spans="1:14" ht="15.75">
      <c r="A7" s="3" t="s">
        <v>12</v>
      </c>
      <c r="B7" s="76">
        <v>2.0634818654353921</v>
      </c>
      <c r="C7" s="76">
        <v>3.3045598313192048</v>
      </c>
      <c r="D7" s="76">
        <v>2.1969367993474798</v>
      </c>
      <c r="E7" s="76">
        <v>3.5170878310813194</v>
      </c>
      <c r="F7" s="76">
        <v>2.1212330383854492</v>
      </c>
      <c r="G7" s="76">
        <v>3.254</v>
      </c>
      <c r="H7" s="76">
        <v>2.0620445051766203</v>
      </c>
      <c r="I7" s="76">
        <v>3.7390454203664212</v>
      </c>
      <c r="J7" s="76">
        <v>2.0812645129552791</v>
      </c>
      <c r="K7" s="76">
        <v>3.1236231932986618</v>
      </c>
      <c r="L7" s="77">
        <v>1.8621820615795657</v>
      </c>
    </row>
    <row r="8" spans="1:14" ht="15.75">
      <c r="A8" s="3" t="s">
        <v>13</v>
      </c>
      <c r="B8" s="76">
        <v>1.9727844948445672</v>
      </c>
      <c r="C8" s="76">
        <v>3.1495937189340926</v>
      </c>
      <c r="D8" s="76">
        <v>2.1073660781092078</v>
      </c>
      <c r="E8" s="76">
        <v>3.3660663895578349</v>
      </c>
      <c r="F8" s="76">
        <v>2.0451871609332199</v>
      </c>
      <c r="G8" s="76">
        <v>3.0859999999999999</v>
      </c>
      <c r="H8" s="76">
        <v>1.9726867920890041</v>
      </c>
      <c r="I8" s="76">
        <v>3.6650277804413531</v>
      </c>
      <c r="J8" s="76">
        <v>1.9914087789660555</v>
      </c>
      <c r="K8" s="76">
        <v>3.0386161280093082</v>
      </c>
      <c r="L8" s="77">
        <v>1.7795307443365633</v>
      </c>
    </row>
    <row r="9" spans="1:14" ht="15.75">
      <c r="A9" s="3" t="s">
        <v>14</v>
      </c>
      <c r="B9" s="76">
        <v>1.956740686328881</v>
      </c>
      <c r="C9" s="76">
        <v>3.2121913666431956</v>
      </c>
      <c r="D9" s="76">
        <v>2.0908902709580235</v>
      </c>
      <c r="E9" s="76">
        <v>3.4321113165871555</v>
      </c>
      <c r="F9" s="76">
        <v>2.0257467401292226</v>
      </c>
      <c r="G9" s="76">
        <v>3.149</v>
      </c>
      <c r="H9" s="76">
        <v>1.9587371016143451</v>
      </c>
      <c r="I9" s="76">
        <v>3.9164097168812715</v>
      </c>
      <c r="J9" s="76">
        <v>1.9816396706193411</v>
      </c>
      <c r="K9" s="76">
        <v>3.1395675391135263</v>
      </c>
      <c r="L9" s="77">
        <v>1.7734685255597809</v>
      </c>
    </row>
    <row r="10" spans="1:14" ht="15.75">
      <c r="A10" s="3" t="s">
        <v>15</v>
      </c>
      <c r="B10" s="76">
        <v>1.9533622806030548</v>
      </c>
      <c r="C10" s="76">
        <v>2.6036855797365992</v>
      </c>
      <c r="D10" s="76">
        <v>2.0948802239264466</v>
      </c>
      <c r="E10" s="76">
        <v>2.806047858328137</v>
      </c>
      <c r="F10" s="76">
        <v>2.0363235423826707</v>
      </c>
      <c r="G10" s="76">
        <v>2.548</v>
      </c>
      <c r="H10" s="76">
        <v>1.9518810869115431</v>
      </c>
      <c r="I10" s="76">
        <v>2.7901732491043694</v>
      </c>
      <c r="J10" s="76">
        <v>1.9590605042987337</v>
      </c>
      <c r="K10" s="76">
        <v>2.4761770122387752</v>
      </c>
      <c r="L10" s="77">
        <v>1.7380624426078963</v>
      </c>
    </row>
    <row r="11" spans="1:14" ht="15.75">
      <c r="A11" s="3" t="s">
        <v>16</v>
      </c>
      <c r="B11" s="76">
        <v>1.7758998356338593</v>
      </c>
      <c r="C11" s="76">
        <v>3.0058448987345572</v>
      </c>
      <c r="D11" s="76">
        <v>1.9120310166839609</v>
      </c>
      <c r="E11" s="76">
        <v>3.2386464319502646</v>
      </c>
      <c r="F11" s="76">
        <v>1.836759197118383</v>
      </c>
      <c r="G11" s="76">
        <v>2.9489999999999998</v>
      </c>
      <c r="H11" s="76">
        <v>1.7739785700937789</v>
      </c>
      <c r="I11" s="76">
        <v>3.2314920501178115</v>
      </c>
      <c r="J11" s="76">
        <v>1.7837832332335157</v>
      </c>
      <c r="K11" s="76">
        <v>2.8567194441642942</v>
      </c>
      <c r="L11" s="77">
        <v>1.5898268398268449</v>
      </c>
      <c r="N11" s="85">
        <v>365</v>
      </c>
    </row>
    <row r="12" spans="1:14" ht="15.75">
      <c r="A12" s="3" t="s">
        <v>17</v>
      </c>
      <c r="B12" s="76">
        <v>1.9590518564677533</v>
      </c>
      <c r="C12" s="76">
        <v>2.7570300713961449</v>
      </c>
      <c r="D12" s="76">
        <v>2.0978916985783442</v>
      </c>
      <c r="E12" s="76">
        <v>2.9632010357382317</v>
      </c>
      <c r="F12" s="76">
        <v>2.0280115506666676</v>
      </c>
      <c r="G12" s="76">
        <v>2.7069999999999999</v>
      </c>
      <c r="H12" s="76">
        <v>1.9587310321361417</v>
      </c>
      <c r="I12" s="76">
        <v>3.0030963436217801</v>
      </c>
      <c r="J12" s="76">
        <v>1.9682529629574681</v>
      </c>
      <c r="K12" s="76">
        <v>2.6459825585540955</v>
      </c>
      <c r="L12" s="77">
        <v>1.7494152046783538</v>
      </c>
    </row>
    <row r="13" spans="1:14" ht="15.75">
      <c r="A13" s="3" t="s">
        <v>18</v>
      </c>
      <c r="B13" s="76">
        <v>1.9716289434336869</v>
      </c>
      <c r="C13" s="76">
        <v>2.6155692721578356</v>
      </c>
      <c r="D13" s="76">
        <v>2.1128676793569645</v>
      </c>
      <c r="E13" s="76">
        <v>2.8165729316829431</v>
      </c>
      <c r="F13" s="76">
        <v>2.0528935645995503</v>
      </c>
      <c r="G13" s="76">
        <v>2.5609999999999999</v>
      </c>
      <c r="H13" s="76">
        <v>1.9671343912433032</v>
      </c>
      <c r="I13" s="76">
        <v>2.7350401814877445</v>
      </c>
      <c r="J13" s="76">
        <v>1.9728443788905725</v>
      </c>
      <c r="K13" s="76">
        <v>2.480921418584952</v>
      </c>
      <c r="L13" s="77">
        <v>1.7503692999357745</v>
      </c>
    </row>
    <row r="14" spans="1:14" ht="15.75">
      <c r="A14" s="3" t="s">
        <v>19</v>
      </c>
      <c r="B14" s="76">
        <v>1.9807613736148397</v>
      </c>
      <c r="C14" s="76">
        <v>2.9483640783373808</v>
      </c>
      <c r="D14" s="76">
        <v>2.1171410295123643</v>
      </c>
      <c r="E14" s="76">
        <v>3.1580727435936415</v>
      </c>
      <c r="F14" s="76">
        <v>2.0359099662396671</v>
      </c>
      <c r="G14" s="76">
        <v>2.9060000000000001</v>
      </c>
      <c r="H14" s="76">
        <v>1.9791032207770489</v>
      </c>
      <c r="I14" s="76">
        <v>3.2147869182157804</v>
      </c>
      <c r="J14" s="76">
        <v>1.9905872092104615</v>
      </c>
      <c r="K14" s="76">
        <v>2.8185087186494568</v>
      </c>
      <c r="L14" s="77">
        <v>1.7732094463801782</v>
      </c>
    </row>
    <row r="15" spans="1:14" ht="15.75">
      <c r="A15" s="4" t="s">
        <v>20</v>
      </c>
      <c r="B15" s="76">
        <v>2.0115012199595923</v>
      </c>
      <c r="C15" s="76">
        <v>3.0817565581478483</v>
      </c>
      <c r="D15" s="76">
        <v>2.1465766442412755</v>
      </c>
      <c r="E15" s="76">
        <v>3.292514632563972</v>
      </c>
      <c r="F15" s="76">
        <v>2.0856891698804727</v>
      </c>
      <c r="G15" s="76">
        <v>3.02</v>
      </c>
      <c r="H15" s="76">
        <v>2.0107589286401182</v>
      </c>
      <c r="I15" s="76">
        <v>3.4848286144542762</v>
      </c>
      <c r="J15" s="76">
        <v>2.0271431082023619</v>
      </c>
      <c r="K15" s="76">
        <v>2.9286210197770592</v>
      </c>
      <c r="L15" s="77">
        <v>1.809278652257581</v>
      </c>
    </row>
    <row r="16" spans="1:14" ht="31.5">
      <c r="A16" s="1"/>
      <c r="B16" s="87" t="s">
        <v>0</v>
      </c>
      <c r="C16" s="87"/>
      <c r="D16" s="87" t="s">
        <v>1</v>
      </c>
      <c r="E16" s="87"/>
      <c r="F16" s="87" t="s">
        <v>2</v>
      </c>
      <c r="G16" s="87"/>
      <c r="H16" s="87" t="s">
        <v>3</v>
      </c>
      <c r="I16" s="87"/>
      <c r="J16" s="87" t="s">
        <v>4</v>
      </c>
      <c r="K16" s="87"/>
      <c r="L16" s="69" t="s">
        <v>21</v>
      </c>
      <c r="M16" s="81" t="s">
        <v>57</v>
      </c>
    </row>
    <row r="17" spans="1:13" ht="15.75">
      <c r="A17" s="2" t="s">
        <v>5</v>
      </c>
      <c r="B17" s="2" t="s">
        <v>55</v>
      </c>
      <c r="C17" s="2" t="s">
        <v>56</v>
      </c>
      <c r="D17" s="2" t="s">
        <v>55</v>
      </c>
      <c r="E17" s="2" t="s">
        <v>56</v>
      </c>
      <c r="F17" s="2" t="s">
        <v>55</v>
      </c>
      <c r="G17" s="2" t="s">
        <v>56</v>
      </c>
      <c r="H17" s="2" t="s">
        <v>55</v>
      </c>
      <c r="I17" s="2" t="s">
        <v>56</v>
      </c>
      <c r="J17" s="2" t="s">
        <v>55</v>
      </c>
      <c r="K17" s="2" t="s">
        <v>56</v>
      </c>
      <c r="L17" s="2"/>
      <c r="M17" s="84" t="s">
        <v>58</v>
      </c>
    </row>
    <row r="18" spans="1:13" ht="15.75">
      <c r="A18" s="3" t="s">
        <v>8</v>
      </c>
      <c r="B18" s="72">
        <f>'MLM -Jan'!E20</f>
        <v>0.55402106567064535</v>
      </c>
      <c r="C18" s="72">
        <f>'MLM -Jan'!F9</f>
        <v>0.28473088446580114</v>
      </c>
      <c r="D18" s="73">
        <f>'MMLM -Jan'!E20</f>
        <v>0.56101596588417157</v>
      </c>
      <c r="E18" s="73">
        <f>'MMLM -Jan'!F9</f>
        <v>0.28832580936660152</v>
      </c>
      <c r="F18" s="72">
        <f>'GM -Jan-'!E20</f>
        <v>0.57564586203166879</v>
      </c>
      <c r="G18" s="72">
        <f>'GM -Jan-'!F9</f>
        <v>0.29584462684094653</v>
      </c>
      <c r="H18" s="73">
        <f>'EM -Jan'!E20</f>
        <v>0.48055794341092856</v>
      </c>
      <c r="I18" s="73">
        <f>'EM -Jan'!F9</f>
        <v>0.24697560569980687</v>
      </c>
      <c r="J18" s="72">
        <f>'EPM -Jan '!E20</f>
        <v>0.61353647013828594</v>
      </c>
      <c r="K18" s="72">
        <f>'EPM -Jan '!F9</f>
        <v>0.31531794117437256</v>
      </c>
      <c r="L18" s="71">
        <f>L3</f>
        <v>1.9457708871662234</v>
      </c>
      <c r="M18" s="80">
        <v>387</v>
      </c>
    </row>
    <row r="19" spans="1:13" ht="15.75">
      <c r="A19" s="3" t="s">
        <v>9</v>
      </c>
      <c r="B19" s="72">
        <f>'MLM -Feb'!E20</f>
        <v>0.62987127123063391</v>
      </c>
      <c r="C19" s="72">
        <f>'MLM -Feb'!F9</f>
        <v>0.32441861269019179</v>
      </c>
      <c r="D19" s="73">
        <f>'MMLM -Feb'!E20</f>
        <v>0.63597692473945266</v>
      </c>
      <c r="E19" s="73">
        <f>'MMLM -Feb'!F9</f>
        <v>0.32756336262779084</v>
      </c>
      <c r="F19" s="72">
        <f>'GM -Feb'!E20</f>
        <v>0.65162190271426523</v>
      </c>
      <c r="G19" s="72">
        <f>'GM -Feb'!F9</f>
        <v>0.3356213933429254</v>
      </c>
      <c r="H19" s="73">
        <f>'EM -Fev'!E20</f>
        <v>0.56005835415930827</v>
      </c>
      <c r="I19" s="73">
        <f>'EM -Fev'!F9</f>
        <v>0.28846109130668063</v>
      </c>
      <c r="J19" s="72">
        <f>'EPM -Fev'!E20</f>
        <v>0.66843703634701324</v>
      </c>
      <c r="K19" s="72">
        <f>'EPM -Fev'!F9</f>
        <v>0.34428211907292749</v>
      </c>
      <c r="L19" s="71">
        <f t="shared" ref="L19:L30" si="0">L4</f>
        <v>1.9415386374028378</v>
      </c>
      <c r="M19" s="80">
        <v>486</v>
      </c>
    </row>
    <row r="20" spans="1:13" ht="15.75">
      <c r="A20" s="3" t="s">
        <v>10</v>
      </c>
      <c r="B20" s="72">
        <f>'MLM -Mar'!E20</f>
        <v>0.64608940946487003</v>
      </c>
      <c r="C20" s="72">
        <f>'MLM -Mar'!F9</f>
        <v>0.32913818505631381</v>
      </c>
      <c r="D20" s="73">
        <f>'MMLM -Mar'!E20</f>
        <v>0.65203123857386569</v>
      </c>
      <c r="E20" s="73">
        <f>'MMLM -Mar'!F9</f>
        <v>0.33216513894257149</v>
      </c>
      <c r="F20" s="72">
        <f>'GM -Mar'!E20</f>
        <v>0.66884026372137695</v>
      </c>
      <c r="G20" s="72">
        <f>'GM -Mar'!F9</f>
        <v>0.34072818292467322</v>
      </c>
      <c r="H20" s="73">
        <f>'EM -Mars'!E20</f>
        <v>0.57265611314355847</v>
      </c>
      <c r="I20" s="73">
        <f>'EM -Mars'!F9</f>
        <v>0.29172896348446087</v>
      </c>
      <c r="J20" s="72">
        <f>'EPM -Mars'!E20</f>
        <v>0.68191334034161832</v>
      </c>
      <c r="K20" s="72">
        <f>'EPM -Mars'!F9</f>
        <v>0.34738801769189565</v>
      </c>
      <c r="L20" s="71">
        <f t="shared" si="0"/>
        <v>1.9629731182795684</v>
      </c>
      <c r="M20" s="86">
        <v>620</v>
      </c>
    </row>
    <row r="21" spans="1:13" ht="15.75">
      <c r="A21" s="3" t="s">
        <v>11</v>
      </c>
      <c r="B21" s="72">
        <f>'MLM -Avril'!E20</f>
        <v>0.7095395457176118</v>
      </c>
      <c r="C21" s="72">
        <f>'MLM -Avril'!F9</f>
        <v>0.38457498419289016</v>
      </c>
      <c r="D21" s="73">
        <f>'MMLM -Avril'!E20</f>
        <v>0.71405398671248843</v>
      </c>
      <c r="E21" s="73">
        <f>'MMLM -Avril'!F9</f>
        <v>0.38702184016409402</v>
      </c>
      <c r="F21" s="72">
        <f>'GM -Avril'!E20</f>
        <v>0.74102168575827332</v>
      </c>
      <c r="G21" s="72">
        <f>'GM -Avril'!F9</f>
        <v>0.40163850599596423</v>
      </c>
      <c r="H21" s="73">
        <f>'EM -Avril'!E20</f>
        <v>0.63014912793559663</v>
      </c>
      <c r="I21" s="73">
        <f>'EM -Avril'!F9</f>
        <v>0.34154486860897787</v>
      </c>
      <c r="J21" s="72">
        <f>'EPM -Avril'!E20</f>
        <v>0.7339253061295119</v>
      </c>
      <c r="K21" s="72">
        <f>'EPM -Avril'!F9</f>
        <v>0.39779222272672443</v>
      </c>
      <c r="L21" s="71">
        <f t="shared" si="0"/>
        <v>1.8449966193373881</v>
      </c>
      <c r="M21" s="80">
        <v>493</v>
      </c>
    </row>
    <row r="22" spans="1:13" ht="15.75">
      <c r="A22" s="3" t="s">
        <v>12</v>
      </c>
      <c r="B22" s="72">
        <f>'MLM -Mai'!E20</f>
        <v>0.61672258927521717</v>
      </c>
      <c r="C22" s="72">
        <f>'MLM -Mai'!F9</f>
        <v>0.33118275704583483</v>
      </c>
      <c r="D22" s="73">
        <f>'MMLM -Mai'!E20</f>
        <v>0.62282706603009452</v>
      </c>
      <c r="E22" s="73">
        <f>'MMLM -Mai'!F9</f>
        <v>0.33446088805183288</v>
      </c>
      <c r="F22" s="72">
        <f>'GM -Mai'!E20</f>
        <v>0.64233042887770986</v>
      </c>
      <c r="G22" s="72">
        <f>'GM -Mai'!F9</f>
        <v>0.34493428012772476</v>
      </c>
      <c r="H22" s="73">
        <f>'EM -Mai'!E20</f>
        <v>0.55506795938675324</v>
      </c>
      <c r="I22" s="73">
        <f>'EM -Mai'!F9</f>
        <v>0.29807394821316552</v>
      </c>
      <c r="J22" s="72">
        <f>'EPM -Mai'!E20</f>
        <v>0.65250296844608147</v>
      </c>
      <c r="K22" s="72">
        <f>'EPM -Mai'!F9</f>
        <v>0.35039697884996618</v>
      </c>
      <c r="L22" s="71">
        <f t="shared" si="0"/>
        <v>1.8621820615795657</v>
      </c>
      <c r="M22" s="80">
        <v>498</v>
      </c>
    </row>
    <row r="23" spans="1:13" ht="15.75">
      <c r="A23" s="3" t="s">
        <v>13</v>
      </c>
      <c r="B23" s="72">
        <f>'MLM -Juin'!E20</f>
        <v>0.61415485853437224</v>
      </c>
      <c r="C23" s="72">
        <f>'MLM -Juin'!F9</f>
        <v>0.34512180274993715</v>
      </c>
      <c r="D23" s="73">
        <f>'MMLM -Juin'!E20</f>
        <v>0.62006657007615396</v>
      </c>
      <c r="E23" s="73">
        <f>'MMLM -Juin'!F9</f>
        <v>0.3484438647938754</v>
      </c>
      <c r="F23" s="72">
        <f>'GM -Juin'!E20</f>
        <v>0.64783562313019571</v>
      </c>
      <c r="G23" s="72">
        <f>'GM -Juin'!F9</f>
        <v>0.36404857021546927</v>
      </c>
      <c r="H23" s="73">
        <f>'EM -Juin'!E20</f>
        <v>0.54007917291725172</v>
      </c>
      <c r="I23" s="73">
        <f>'EM -Juin'!F9</f>
        <v>0.30349527516514002</v>
      </c>
      <c r="J23" s="72">
        <f>'EPM -Juin'!E20</f>
        <v>0.63916537609504409</v>
      </c>
      <c r="K23" s="72">
        <f>'EPM -Juin'!F9</f>
        <v>0.35917636046986917</v>
      </c>
      <c r="L23" s="71">
        <f t="shared" si="0"/>
        <v>1.7795307443365633</v>
      </c>
      <c r="M23" s="80">
        <v>412</v>
      </c>
    </row>
    <row r="24" spans="1:13" ht="15.75">
      <c r="A24" s="3" t="s">
        <v>14</v>
      </c>
      <c r="B24" s="72">
        <f>'MLM -Juillet'!E20</f>
        <v>0.59906066910381162</v>
      </c>
      <c r="C24" s="72">
        <f>'MLM -Juillet'!F9</f>
        <v>0.33779041492417972</v>
      </c>
      <c r="D24" s="73">
        <f>'MMLM -Juillet'!E20</f>
        <v>0.6051712417784596</v>
      </c>
      <c r="E24" s="73">
        <f>'MMLM -Juillet'!F9</f>
        <v>0.34123596390719269</v>
      </c>
      <c r="F24" s="72">
        <f>'GM -Juillet'!E20</f>
        <v>0.63074379039767992</v>
      </c>
      <c r="G24" s="72">
        <f>'GM -Juillet'!F9</f>
        <v>0.35565547474184284</v>
      </c>
      <c r="H24" s="73">
        <f>'EM -Juillet'!E20</f>
        <v>0.50696974029871966</v>
      </c>
      <c r="I24" s="73">
        <f>'EM -Juillet'!F9</f>
        <v>0.2858633987534111</v>
      </c>
      <c r="J24" s="72">
        <f>'EPM -Juillet'!E20</f>
        <v>0.61858579931790991</v>
      </c>
      <c r="K24" s="72">
        <f>'EPM -Juillet'!F9</f>
        <v>0.34879998737088291</v>
      </c>
      <c r="L24" s="71">
        <f t="shared" si="0"/>
        <v>1.7734685255597809</v>
      </c>
      <c r="M24" s="80">
        <v>526</v>
      </c>
    </row>
    <row r="25" spans="1:13" ht="15.75">
      <c r="A25" s="3" t="s">
        <v>15</v>
      </c>
      <c r="B25" s="72">
        <f>'MLM -Août'!E20</f>
        <v>0.71578072590311492</v>
      </c>
      <c r="C25" s="72">
        <f>'MLM -Août'!F9</f>
        <v>0.41182681839043322</v>
      </c>
      <c r="D25" s="73">
        <f>'MMLM -Août'!E20</f>
        <v>0.71971312241695806</v>
      </c>
      <c r="E25" s="73">
        <f>'MMLM -Août'!F9</f>
        <v>0.4140893357876464</v>
      </c>
      <c r="F25" s="72">
        <f>'GM -Août'!E20</f>
        <v>0.76029564073639933</v>
      </c>
      <c r="G25" s="72">
        <f>'GM -Août'!F9</f>
        <v>0.43743862251324223</v>
      </c>
      <c r="H25" s="73">
        <f>'EM -Août'!E20</f>
        <v>0.67385600725445383</v>
      </c>
      <c r="I25" s="73">
        <f>'EM -Août'!F9</f>
        <v>0.38770529224678407</v>
      </c>
      <c r="J25" s="72">
        <f>'EPM -Aout'!E20</f>
        <v>0.74987607623735608</v>
      </c>
      <c r="K25" s="72">
        <f>'EPM -Aout'!F9</f>
        <v>0.43144369146611078</v>
      </c>
      <c r="L25" s="71">
        <f t="shared" si="0"/>
        <v>1.7380624426078963</v>
      </c>
      <c r="M25" s="80">
        <v>484</v>
      </c>
    </row>
    <row r="26" spans="1:13" ht="15.75">
      <c r="A26" s="3" t="s">
        <v>16</v>
      </c>
      <c r="B26" s="72">
        <f>'MLM -Sept'!E20</f>
        <v>0.57528623893129804</v>
      </c>
      <c r="C26" s="72">
        <f>'MLM -Sept'!F9</f>
        <v>0.36185465267019584</v>
      </c>
      <c r="D26" s="73">
        <f>'MMLM -Sept'!E20</f>
        <v>0.58131074026101925</v>
      </c>
      <c r="E26" s="73">
        <f>'MMLM -Sept'!F9</f>
        <v>0.36564405990550036</v>
      </c>
      <c r="F26" s="72">
        <f>'GM -Sept'!E20</f>
        <v>0.60477075344935283</v>
      </c>
      <c r="G26" s="72">
        <f>'GM -Sept'!F9</f>
        <v>0.38040039223090555</v>
      </c>
      <c r="H26" s="73">
        <f>'EM -Sept'!E20</f>
        <v>0.54035237065475317</v>
      </c>
      <c r="I26" s="73">
        <f>'EM -Sept'!F9</f>
        <v>0.33988127330496276</v>
      </c>
      <c r="J26" s="72">
        <f>'EPM -Sept'!E20</f>
        <v>0.60350800449861797</v>
      </c>
      <c r="K26" s="72">
        <f>'EPM -Sept'!F9</f>
        <v>0.37960612400049093</v>
      </c>
      <c r="L26" s="71">
        <f t="shared" si="0"/>
        <v>1.5898268398268449</v>
      </c>
      <c r="M26" s="80">
        <v>385</v>
      </c>
    </row>
    <row r="27" spans="1:13" ht="15.75">
      <c r="A27" s="3" t="s">
        <v>17</v>
      </c>
      <c r="B27" s="72">
        <f>'MLM -Oct'!E20</f>
        <v>0.68330650877750843</v>
      </c>
      <c r="C27" s="72">
        <f>'MLM -Oct'!F9</f>
        <v>0.39059138559570294</v>
      </c>
      <c r="D27" s="73">
        <f>'MMLM -Oct'!E20</f>
        <v>0.68792479039979315</v>
      </c>
      <c r="E27" s="73">
        <f>'MMLM -Oct'!F9</f>
        <v>0.39323128583775774</v>
      </c>
      <c r="F27" s="72">
        <f>'GM -Oct'!E20</f>
        <v>0.71858881629950289</v>
      </c>
      <c r="G27" s="72">
        <f>'GM -Oct'!F9</f>
        <v>0.41075944371457668</v>
      </c>
      <c r="H27" s="73">
        <f>'EM -Octobre'!E20</f>
        <v>0.63500770883434299</v>
      </c>
      <c r="I27" s="73">
        <f>'EM -Octobre'!F9</f>
        <v>0.36298284543096504</v>
      </c>
      <c r="J27" s="72">
        <f>'EPM -Oct'!E20</f>
        <v>0.71125974048986029</v>
      </c>
      <c r="K27" s="72">
        <f>'EPM -Oct'!F9</f>
        <v>0.40657000041372798</v>
      </c>
      <c r="L27" s="71">
        <f t="shared" si="0"/>
        <v>1.7494152046783538</v>
      </c>
      <c r="M27" s="80">
        <v>399</v>
      </c>
    </row>
    <row r="28" spans="1:13" ht="15.75">
      <c r="A28" s="3" t="s">
        <v>18</v>
      </c>
      <c r="B28" s="72">
        <f>'MLM -Nov'!E20</f>
        <v>0.71963351402422404</v>
      </c>
      <c r="C28" s="72">
        <f>'MLM -Nov'!F9</f>
        <v>0.41113239020510084</v>
      </c>
      <c r="D28" s="73">
        <f>'MMLM -Nov'!E20</f>
        <v>0.72356656739754277</v>
      </c>
      <c r="E28" s="73">
        <f>'MMLM -Nov'!F9</f>
        <v>0.41337937509763928</v>
      </c>
      <c r="F28" s="72">
        <f>'GM -Nov'!E20</f>
        <v>0.76310450214817827</v>
      </c>
      <c r="G28" s="72">
        <f>'GM -Nov'!F9</f>
        <v>0.43596771388539463</v>
      </c>
      <c r="H28" s="73">
        <f>'EM -Nov'!E20</f>
        <v>0.69086474256854313</v>
      </c>
      <c r="I28" s="73">
        <f>'EM -Nov'!F9</f>
        <v>0.39469656065945208</v>
      </c>
      <c r="J28" s="72">
        <f>'EPM -Nov'!E20</f>
        <v>0.75389257545341593</v>
      </c>
      <c r="K28" s="72">
        <f>'EPM -Nov'!F9</f>
        <v>0.43070486638509836</v>
      </c>
      <c r="L28" s="71">
        <f t="shared" si="0"/>
        <v>1.7503692999357745</v>
      </c>
      <c r="M28" s="80">
        <v>346</v>
      </c>
    </row>
    <row r="29" spans="1:13" ht="15.75">
      <c r="A29" s="3" t="s">
        <v>19</v>
      </c>
      <c r="B29" s="72">
        <f>'MLM -Dec'!E20</f>
        <v>0.65230494402979711</v>
      </c>
      <c r="C29" s="72">
        <f>'MLM -Dec'!F9</f>
        <v>0.36786683341971221</v>
      </c>
      <c r="D29" s="73">
        <f>'MMLM -Dec'!E20</f>
        <v>0.65759079261807729</v>
      </c>
      <c r="E29" s="73">
        <f>'MMLM -Dec'!F9</f>
        <v>0.37084778335716639</v>
      </c>
      <c r="F29" s="72">
        <f>'GM -Dec'!E20</f>
        <v>0.67880647554299778</v>
      </c>
      <c r="G29" s="72">
        <f>'GM -Dec'!F9</f>
        <v>0.3828123501872327</v>
      </c>
      <c r="H29" s="73">
        <f>'EM -Dec'!E20</f>
        <v>0.60549160717256434</v>
      </c>
      <c r="I29" s="73">
        <f>'EM -Dec'!F9</f>
        <v>0.34146649083593156</v>
      </c>
      <c r="J29" s="72">
        <f>'EPM -Dec'!E20</f>
        <v>0.68128940323698106</v>
      </c>
      <c r="K29" s="72">
        <f>'EPM -Dec'!F9</f>
        <v>0.38421259520569451</v>
      </c>
      <c r="L29" s="71">
        <f t="shared" si="0"/>
        <v>1.7732094463801782</v>
      </c>
      <c r="M29" s="80">
        <v>287</v>
      </c>
    </row>
    <row r="30" spans="1:13" ht="15.75">
      <c r="A30" s="4" t="s">
        <v>20</v>
      </c>
      <c r="B30" s="74">
        <f>'MLM -Moy'!E20</f>
        <v>0.63791173909010745</v>
      </c>
      <c r="C30" s="74">
        <f>'MLM -Moy'!F9</f>
        <v>0.35257793944240384</v>
      </c>
      <c r="D30" s="74">
        <f>'MMLM -Moy'!E20</f>
        <v>0.64354775488795712</v>
      </c>
      <c r="E30" s="75">
        <f>'MMLM -Moy'!F9</f>
        <v>0.35569300178551899</v>
      </c>
      <c r="F30" s="74">
        <f>'GM -Moy '!E20</f>
        <v>0.67293971652623374</v>
      </c>
      <c r="G30" s="74">
        <f>'GM -Moy '!F9</f>
        <v>0.3719381288706155</v>
      </c>
      <c r="H30" s="74">
        <f>'EM -Avg'!E20</f>
        <v>0.57451203590205024</v>
      </c>
      <c r="I30" s="74">
        <f>'EM -Avg'!F9</f>
        <v>0.31753651389474247</v>
      </c>
      <c r="J30" s="74">
        <f>'EPM -Moy'!E20</f>
        <v>0.67142040018650351</v>
      </c>
      <c r="K30" s="74">
        <f>'EPM -Moy'!F9</f>
        <v>0.37109839291405933</v>
      </c>
      <c r="L30" s="71">
        <f t="shared" si="0"/>
        <v>1.809278652257581</v>
      </c>
      <c r="M30" s="80">
        <f>AVERAGE(M18:M29)</f>
        <v>443.58333333333331</v>
      </c>
    </row>
    <row r="33" spans="1:11" ht="15.75">
      <c r="A33" s="1"/>
      <c r="B33" s="87" t="s">
        <v>0</v>
      </c>
      <c r="C33" s="87"/>
      <c r="D33" s="87" t="s">
        <v>1</v>
      </c>
      <c r="E33" s="87"/>
      <c r="F33" s="87" t="s">
        <v>2</v>
      </c>
      <c r="G33" s="87"/>
      <c r="H33" s="87" t="s">
        <v>3</v>
      </c>
      <c r="I33" s="87"/>
      <c r="J33" s="87" t="s">
        <v>4</v>
      </c>
      <c r="K33" s="87"/>
    </row>
    <row r="34" spans="1:11" ht="15.75">
      <c r="A34" s="2" t="s">
        <v>5</v>
      </c>
      <c r="B34" s="2" t="s">
        <v>46</v>
      </c>
      <c r="C34" s="2" t="s">
        <v>58</v>
      </c>
      <c r="D34" s="2" t="s">
        <v>46</v>
      </c>
      <c r="E34" s="2"/>
      <c r="F34" s="2" t="s">
        <v>46</v>
      </c>
      <c r="G34" s="2"/>
      <c r="H34" s="2" t="s">
        <v>46</v>
      </c>
      <c r="I34" s="2"/>
      <c r="J34" s="2" t="s">
        <v>46</v>
      </c>
      <c r="K34" s="2"/>
    </row>
    <row r="35" spans="1:11" ht="15.75">
      <c r="A35" s="3" t="s">
        <v>8</v>
      </c>
      <c r="B35" s="72">
        <f>B18/SQRT(M18)</f>
        <v>2.8162473482973169E-2</v>
      </c>
      <c r="C35" s="72"/>
      <c r="D35" s="73">
        <f>D18/SQRT(M18)</f>
        <v>2.8518044243700493E-2</v>
      </c>
      <c r="E35" s="73"/>
      <c r="F35" s="72">
        <f>F18/SQRT(M18)</f>
        <v>2.9261723659236429E-2</v>
      </c>
      <c r="G35" s="72"/>
      <c r="H35" s="73">
        <f>H18/SQRT(M18)</f>
        <v>2.4428133110714449E-2</v>
      </c>
      <c r="I35" s="73"/>
      <c r="J35" s="72">
        <f>J18/SQRT(M18)</f>
        <v>3.1187811514333801E-2</v>
      </c>
      <c r="K35" s="72"/>
    </row>
    <row r="36" spans="1:11" ht="15.75">
      <c r="A36" s="3" t="s">
        <v>9</v>
      </c>
      <c r="B36" s="72">
        <f t="shared" ref="B36:B47" si="1">B19/SQRT(M19)</f>
        <v>2.8571541076911833E-2</v>
      </c>
      <c r="C36" s="72"/>
      <c r="D36" s="73">
        <f t="shared" ref="D36:D47" si="2">D19/SQRT(M19)</f>
        <v>2.8848499144371827E-2</v>
      </c>
      <c r="E36" s="73"/>
      <c r="F36" s="72">
        <f t="shared" ref="F36:F47" si="3">F19/SQRT(M19)</f>
        <v>2.9558169756878718E-2</v>
      </c>
      <c r="G36" s="72"/>
      <c r="H36" s="73">
        <f t="shared" ref="H36:H47" si="4">H19/SQRT(M19)</f>
        <v>2.5404762849504707E-2</v>
      </c>
      <c r="I36" s="73"/>
      <c r="J36" s="72">
        <f t="shared" ref="J36:J47" si="5">J19/SQRT(M19)</f>
        <v>3.0320919707933248E-2</v>
      </c>
      <c r="K36" s="72"/>
    </row>
    <row r="37" spans="1:11" ht="15.75">
      <c r="A37" s="3" t="s">
        <v>10</v>
      </c>
      <c r="B37" s="72">
        <f t="shared" si="1"/>
        <v>2.5947575094069236E-2</v>
      </c>
      <c r="C37" s="72"/>
      <c r="D37" s="73">
        <f t="shared" si="2"/>
        <v>2.6186204693538277E-2</v>
      </c>
      <c r="E37" s="73"/>
      <c r="F37" s="72">
        <f t="shared" si="3"/>
        <v>2.6861271388462737E-2</v>
      </c>
      <c r="G37" s="72"/>
      <c r="H37" s="73">
        <f t="shared" si="4"/>
        <v>2.2998422944554123E-2</v>
      </c>
      <c r="I37" s="73"/>
      <c r="J37" s="72">
        <f t="shared" si="5"/>
        <v>2.7386298779942798E-2</v>
      </c>
      <c r="K37" s="72"/>
    </row>
    <row r="38" spans="1:11" ht="15.75">
      <c r="A38" s="3" t="s">
        <v>11</v>
      </c>
      <c r="B38" s="72">
        <f t="shared" si="1"/>
        <v>3.1956053968975308E-2</v>
      </c>
      <c r="C38" s="72"/>
      <c r="D38" s="73">
        <f t="shared" si="2"/>
        <v>3.2159374165774385E-2</v>
      </c>
      <c r="E38" s="73"/>
      <c r="F38" s="72">
        <f t="shared" si="3"/>
        <v>3.3373938246560889E-2</v>
      </c>
      <c r="G38" s="72"/>
      <c r="H38" s="73">
        <f t="shared" si="4"/>
        <v>2.8380489378427073E-2</v>
      </c>
      <c r="I38" s="73"/>
      <c r="J38" s="72">
        <f t="shared" si="5"/>
        <v>3.305433338201217E-2</v>
      </c>
      <c r="K38" s="72"/>
    </row>
    <row r="39" spans="1:11" ht="15.75">
      <c r="A39" s="3" t="s">
        <v>12</v>
      </c>
      <c r="B39" s="72">
        <f t="shared" si="1"/>
        <v>2.7636000040483551E-2</v>
      </c>
      <c r="C39" s="72"/>
      <c r="D39" s="73">
        <f t="shared" si="2"/>
        <v>2.790954818478484E-2</v>
      </c>
      <c r="E39" s="73"/>
      <c r="F39" s="72">
        <f t="shared" si="3"/>
        <v>2.8783514771738787E-2</v>
      </c>
      <c r="G39" s="72"/>
      <c r="H39" s="73">
        <f t="shared" si="4"/>
        <v>2.48731900125648E-2</v>
      </c>
      <c r="I39" s="73"/>
      <c r="J39" s="72">
        <f t="shared" si="5"/>
        <v>2.9239357169620995E-2</v>
      </c>
      <c r="K39" s="72"/>
    </row>
    <row r="40" spans="1:11" ht="15.75">
      <c r="A40" s="3" t="s">
        <v>13</v>
      </c>
      <c r="B40" s="72">
        <f t="shared" si="1"/>
        <v>3.025723817203833E-2</v>
      </c>
      <c r="C40" s="72"/>
      <c r="D40" s="73">
        <f t="shared" si="2"/>
        <v>3.0548487295347294E-2</v>
      </c>
      <c r="E40" s="73"/>
      <c r="F40" s="72">
        <f t="shared" si="3"/>
        <v>3.1916570345399541E-2</v>
      </c>
      <c r="G40" s="72"/>
      <c r="H40" s="73">
        <f t="shared" si="4"/>
        <v>2.6607791080106205E-2</v>
      </c>
      <c r="I40" s="73"/>
      <c r="J40" s="72">
        <f t="shared" si="5"/>
        <v>3.1489417932766939E-2</v>
      </c>
      <c r="K40" s="72"/>
    </row>
    <row r="41" spans="1:11" ht="15.75">
      <c r="A41" s="3" t="s">
        <v>14</v>
      </c>
      <c r="B41" s="72">
        <f t="shared" si="1"/>
        <v>2.6120286438430913E-2</v>
      </c>
      <c r="C41" s="72"/>
      <c r="D41" s="73">
        <f t="shared" si="2"/>
        <v>2.6386720068272491E-2</v>
      </c>
      <c r="E41" s="73"/>
      <c r="F41" s="72">
        <f t="shared" si="3"/>
        <v>2.7501736174894882E-2</v>
      </c>
      <c r="G41" s="72"/>
      <c r="H41" s="73">
        <f t="shared" si="4"/>
        <v>2.2104931128310711E-2</v>
      </c>
      <c r="I41" s="73"/>
      <c r="J41" s="72">
        <f t="shared" si="5"/>
        <v>2.6971622572219942E-2</v>
      </c>
      <c r="K41" s="72"/>
    </row>
    <row r="42" spans="1:11" ht="15.75">
      <c r="A42" s="3" t="s">
        <v>15</v>
      </c>
      <c r="B42" s="72">
        <f t="shared" si="1"/>
        <v>3.2535487541050678E-2</v>
      </c>
      <c r="C42" s="72"/>
      <c r="D42" s="73">
        <f t="shared" si="2"/>
        <v>3.2714232837134455E-2</v>
      </c>
      <c r="E42" s="73"/>
      <c r="F42" s="72">
        <f t="shared" si="3"/>
        <v>3.4558892760745426E-2</v>
      </c>
      <c r="G42" s="72"/>
      <c r="H42" s="73">
        <f t="shared" si="4"/>
        <v>3.0629818511566084E-2</v>
      </c>
      <c r="I42" s="73"/>
      <c r="J42" s="72">
        <f t="shared" si="5"/>
        <v>3.4085276192607095E-2</v>
      </c>
      <c r="K42" s="72"/>
    </row>
    <row r="43" spans="1:11" ht="15.75">
      <c r="A43" s="3" t="s">
        <v>16</v>
      </c>
      <c r="B43" s="72">
        <f t="shared" si="1"/>
        <v>2.9319301594405087E-2</v>
      </c>
      <c r="C43" s="72"/>
      <c r="D43" s="73">
        <f t="shared" si="2"/>
        <v>2.962633861265555E-2</v>
      </c>
      <c r="E43" s="73"/>
      <c r="F43" s="72">
        <f t="shared" si="3"/>
        <v>3.0821971595907938E-2</v>
      </c>
      <c r="G43" s="72"/>
      <c r="H43" s="73">
        <f t="shared" si="4"/>
        <v>2.7538906809085779E-2</v>
      </c>
      <c r="I43" s="73"/>
      <c r="J43" s="72">
        <f t="shared" si="5"/>
        <v>3.0757615950284655E-2</v>
      </c>
      <c r="K43" s="72"/>
    </row>
    <row r="44" spans="1:11" ht="15.75">
      <c r="A44" s="3" t="s">
        <v>17</v>
      </c>
      <c r="B44" s="72">
        <f t="shared" si="1"/>
        <v>3.420811233784414E-2</v>
      </c>
      <c r="C44" s="72"/>
      <c r="D44" s="73">
        <f t="shared" si="2"/>
        <v>3.4439315603894627E-2</v>
      </c>
      <c r="E44" s="73"/>
      <c r="F44" s="72">
        <f t="shared" si="3"/>
        <v>3.5974437001442129E-2</v>
      </c>
      <c r="G44" s="72"/>
      <c r="H44" s="73">
        <f t="shared" si="4"/>
        <v>3.1790147993856252E-2</v>
      </c>
      <c r="I44" s="73"/>
      <c r="J44" s="72">
        <f t="shared" si="5"/>
        <v>3.5607524283052583E-2</v>
      </c>
      <c r="K44" s="72"/>
    </row>
    <row r="45" spans="1:11" ht="15.75">
      <c r="A45" s="3" t="s">
        <v>18</v>
      </c>
      <c r="B45" s="72">
        <f t="shared" si="1"/>
        <v>3.8687737392955411E-2</v>
      </c>
      <c r="C45" s="72"/>
      <c r="D45" s="73">
        <f t="shared" si="2"/>
        <v>3.8899179652236167E-2</v>
      </c>
      <c r="E45" s="73"/>
      <c r="F45" s="72">
        <f t="shared" si="3"/>
        <v>4.1024752192818127E-2</v>
      </c>
      <c r="G45" s="72"/>
      <c r="H45" s="73">
        <f t="shared" si="4"/>
        <v>3.7141118657855937E-2</v>
      </c>
      <c r="I45" s="73"/>
      <c r="J45" s="72">
        <f t="shared" si="5"/>
        <v>4.0529515945610599E-2</v>
      </c>
      <c r="K45" s="72"/>
    </row>
    <row r="46" spans="1:11" ht="15.75">
      <c r="A46" s="3" t="s">
        <v>19</v>
      </c>
      <c r="B46" s="72">
        <f t="shared" si="1"/>
        <v>3.8504343390716747E-2</v>
      </c>
      <c r="C46" s="72"/>
      <c r="D46" s="73">
        <f t="shared" si="2"/>
        <v>3.8816357167428484E-2</v>
      </c>
      <c r="E46" s="73"/>
      <c r="F46" s="72">
        <f t="shared" si="3"/>
        <v>4.0068679333750114E-2</v>
      </c>
      <c r="G46" s="72"/>
      <c r="H46" s="73">
        <f t="shared" si="4"/>
        <v>3.5741039487973601E-2</v>
      </c>
      <c r="I46" s="73"/>
      <c r="J46" s="72">
        <f t="shared" si="5"/>
        <v>4.021524192141477E-2</v>
      </c>
      <c r="K46" s="72"/>
    </row>
    <row r="47" spans="1:11" ht="15.75">
      <c r="A47" s="4" t="s">
        <v>20</v>
      </c>
      <c r="B47" s="72">
        <f t="shared" si="1"/>
        <v>3.0288166512718418E-2</v>
      </c>
      <c r="C47" s="74"/>
      <c r="D47" s="73">
        <f t="shared" si="2"/>
        <v>3.0555765577750627E-2</v>
      </c>
      <c r="E47" s="75"/>
      <c r="F47" s="72">
        <f t="shared" si="3"/>
        <v>3.1951301313627417E-2</v>
      </c>
      <c r="G47" s="74"/>
      <c r="H47" s="73">
        <f t="shared" si="4"/>
        <v>2.7277936963163826E-2</v>
      </c>
      <c r="I47" s="74"/>
      <c r="J47" s="72">
        <f t="shared" si="5"/>
        <v>3.1879163894822614E-2</v>
      </c>
      <c r="K47" s="74"/>
    </row>
  </sheetData>
  <mergeCells count="15">
    <mergeCell ref="B16:C16"/>
    <mergeCell ref="D16:E16"/>
    <mergeCell ref="F16:G16"/>
    <mergeCell ref="H16:I16"/>
    <mergeCell ref="J16:K16"/>
    <mergeCell ref="B1:C1"/>
    <mergeCell ref="D1:E1"/>
    <mergeCell ref="F1:G1"/>
    <mergeCell ref="H1:I1"/>
    <mergeCell ref="J1:K1"/>
    <mergeCell ref="B33:C33"/>
    <mergeCell ref="D33:E33"/>
    <mergeCell ref="F33:G33"/>
    <mergeCell ref="H33:I33"/>
    <mergeCell ref="J33:K3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85"/>
  <sheetViews>
    <sheetView topLeftCell="C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 customHeight="1">
      <c r="A1" s="93"/>
      <c r="B1" s="93"/>
      <c r="C1" s="93"/>
      <c r="D1" s="93"/>
      <c r="E1" s="93"/>
      <c r="I1" s="55" t="s">
        <v>41</v>
      </c>
      <c r="J1" s="1"/>
      <c r="K1" s="94" t="s">
        <v>4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53</v>
      </c>
      <c r="G2" s="9">
        <f>G24</f>
        <v>1.7146034500104814</v>
      </c>
      <c r="I2" s="56">
        <f>G2-I9</f>
        <v>0.1247766101836365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'EPM -Aout'!K3</f>
        <v>2.1619061817436549</v>
      </c>
      <c r="L3" s="66">
        <f>'EPM -Aout'!L3</f>
        <v>3.5127526064074051</v>
      </c>
      <c r="M3" s="66">
        <f>'EPM -Aout'!M3</f>
        <v>1.9457708871662234</v>
      </c>
    </row>
    <row r="4" spans="1:13" ht="18.75">
      <c r="A4" s="7"/>
      <c r="B4" s="22" t="s">
        <v>22</v>
      </c>
      <c r="C4" s="62">
        <f>L11</f>
        <v>2.8567194441642942</v>
      </c>
      <c r="D4" s="9" t="s">
        <v>23</v>
      </c>
      <c r="E4" s="62">
        <f>K11</f>
        <v>1.7837832332335157</v>
      </c>
      <c r="F4" s="8"/>
      <c r="G4" s="8"/>
      <c r="H4" s="8"/>
      <c r="I4" s="8"/>
      <c r="J4" s="3" t="s">
        <v>9</v>
      </c>
      <c r="K4" s="66">
        <f>'EPM -Aout'!K4</f>
        <v>2.1679370078010947</v>
      </c>
      <c r="L4" s="66">
        <f>'EPM -Aout'!L4</f>
        <v>3.1855113534320991</v>
      </c>
      <c r="M4" s="66">
        <f>'EPM -Aout'!M4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1.700103751555162</v>
      </c>
      <c r="D5" s="7"/>
      <c r="E5" s="7"/>
      <c r="F5" s="8"/>
      <c r="G5" s="8"/>
      <c r="H5" s="8"/>
      <c r="I5" s="8"/>
      <c r="J5" s="3" t="s">
        <v>10</v>
      </c>
      <c r="K5" s="66">
        <f>'EPM -Aout'!K5</f>
        <v>2.1929193123343618</v>
      </c>
      <c r="L5" s="66">
        <f>'EPM -Aout'!L5</f>
        <v>3.1537922609655382</v>
      </c>
      <c r="M5" s="66">
        <f>'EPM -Aout'!M5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'EPM -Aout'!K6</f>
        <v>2.0741135454178008</v>
      </c>
      <c r="L6" s="66">
        <f>'EPM -Aout'!L6</f>
        <v>2.7112800039065963</v>
      </c>
      <c r="M6" s="66">
        <f>'EPM -Aout'!M6</f>
        <v>1.8449966193373881</v>
      </c>
    </row>
    <row r="7" spans="1:13" ht="15.75">
      <c r="A7" s="7"/>
      <c r="B7" s="25">
        <f>1+1/(12*C5)+1/(288*C5*C5)-139/(51840*C5*C5*C5)</f>
        <v>1.0496722689083158</v>
      </c>
      <c r="C7" s="13" t="s">
        <v>26</v>
      </c>
      <c r="D7" s="12"/>
      <c r="E7" s="12"/>
      <c r="J7" s="3" t="s">
        <v>12</v>
      </c>
      <c r="K7" s="66">
        <f>'EPM -Aout'!K7</f>
        <v>2.0812645129552791</v>
      </c>
      <c r="L7" s="66">
        <f>'EPM -Aout'!L7</f>
        <v>3.1236231932986618</v>
      </c>
      <c r="M7" s="66">
        <f>'EPM -Aout'!M7</f>
        <v>1.8621820615795657</v>
      </c>
    </row>
    <row r="8" spans="1:13" ht="15.75">
      <c r="A8" s="7"/>
      <c r="B8" s="26">
        <f>EXP(-C5)</f>
        <v>0.18266457133621561</v>
      </c>
      <c r="C8" s="14"/>
      <c r="D8" s="7"/>
      <c r="E8" s="7"/>
      <c r="G8" s="96"/>
      <c r="I8" s="15" t="s">
        <v>48</v>
      </c>
      <c r="J8" s="3" t="s">
        <v>13</v>
      </c>
      <c r="K8" s="66">
        <f>'EPM -Aout'!K8</f>
        <v>1.9914087789660555</v>
      </c>
      <c r="L8" s="66">
        <f>'EPM -Aout'!L8</f>
        <v>3.0386161280093082</v>
      </c>
      <c r="M8" s="66">
        <f>'EPM -Aout'!M8</f>
        <v>1.7795307443365633</v>
      </c>
    </row>
    <row r="9" spans="1:13" ht="15.75">
      <c r="A9" s="7"/>
      <c r="B9" s="27">
        <f>POWER(C5,C5-1)</f>
        <v>1.449962299147574</v>
      </c>
      <c r="C9" s="16"/>
      <c r="D9" s="7"/>
      <c r="E9" s="7"/>
      <c r="F9" s="20">
        <f>E20/I9</f>
        <v>0.37960612400049093</v>
      </c>
      <c r="G9" s="97"/>
      <c r="I9" s="63">
        <f>M11</f>
        <v>1.5898268398268449</v>
      </c>
      <c r="J9" s="3" t="s">
        <v>14</v>
      </c>
      <c r="K9" s="66">
        <f>'EPM -Aout'!K9</f>
        <v>1.9816396706193411</v>
      </c>
      <c r="L9" s="66">
        <f>'EPM -Aout'!L9</f>
        <v>3.1395675391135263</v>
      </c>
      <c r="M9" s="66">
        <f>'EPM -Aout'!M9</f>
        <v>1.7734685255597809</v>
      </c>
    </row>
    <row r="10" spans="1:13" ht="15.75">
      <c r="A10" s="7"/>
      <c r="B10" s="28">
        <f>SQRT(C5*2*22/7)</f>
        <v>3.2690008318057573</v>
      </c>
      <c r="C10" s="17"/>
      <c r="D10" s="7"/>
      <c r="E10" s="7"/>
      <c r="G10" s="97"/>
      <c r="J10" s="3" t="s">
        <v>15</v>
      </c>
      <c r="K10" s="66">
        <f>'EPM -Aout'!K10</f>
        <v>1.9590605042987337</v>
      </c>
      <c r="L10" s="66">
        <f>'EPM -Aout'!L10</f>
        <v>2.4761770122387752</v>
      </c>
      <c r="M10" s="66">
        <f>'EPM -Aout'!M10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1.556920244891918E-2</v>
      </c>
      <c r="H11" s="60" t="s">
        <v>45</v>
      </c>
      <c r="I11" s="60"/>
      <c r="J11" s="3" t="s">
        <v>16</v>
      </c>
      <c r="K11" s="66">
        <f>'EPM -Aout'!K11</f>
        <v>1.7837832332335157</v>
      </c>
      <c r="L11" s="66">
        <f>'EPM -Aout'!L11</f>
        <v>2.8567194441642942</v>
      </c>
      <c r="M11" s="66">
        <f>'EPM -Aout'!M11</f>
        <v>1.5898268398268449</v>
      </c>
    </row>
    <row r="12" spans="1:13" ht="21">
      <c r="A12" s="4" t="s">
        <v>27</v>
      </c>
      <c r="B12" s="29">
        <f>B7*B8*B9*B10</f>
        <v>0.90882399968961614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4">
        <f>SQRT(G12)</f>
        <v>0</v>
      </c>
      <c r="J12" s="3" t="s">
        <v>17</v>
      </c>
      <c r="K12" s="66">
        <f>'EPM -Aout'!K12</f>
        <v>1.9682529629574681</v>
      </c>
      <c r="L12" s="66">
        <f>'EPM -Aout'!L12</f>
        <v>2.6459825585540955</v>
      </c>
      <c r="M12" s="66">
        <f>'EPM -Aout'!M12</f>
        <v>1.7494152046783538</v>
      </c>
    </row>
    <row r="13" spans="1:13" ht="18.75">
      <c r="A13" s="7"/>
      <c r="B13" s="22" t="s">
        <v>22</v>
      </c>
      <c r="C13" s="10">
        <f>C4</f>
        <v>2.8567194441642942</v>
      </c>
      <c r="D13" s="9" t="s">
        <v>23</v>
      </c>
      <c r="E13" s="10">
        <f>E4</f>
        <v>1.7837832332335157</v>
      </c>
      <c r="F13" t="s">
        <v>43</v>
      </c>
      <c r="G13" s="57">
        <f>(H17-G2)*(H17-G2)</f>
        <v>1.556920244891918E-2</v>
      </c>
      <c r="H13" s="60" t="s">
        <v>47</v>
      </c>
      <c r="I13" s="61">
        <f>1-G12/G13</f>
        <v>1</v>
      </c>
      <c r="J13" s="3" t="s">
        <v>18</v>
      </c>
      <c r="K13" s="66">
        <f>'EPM -Aout'!K13</f>
        <v>1.9728443788905725</v>
      </c>
      <c r="L13" s="66">
        <f>'EPM -Aout'!L13</f>
        <v>2.480921418584952</v>
      </c>
      <c r="M13" s="66">
        <f>'EPM -Aout'!M13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1.350051875777581</v>
      </c>
      <c r="D14" s="7"/>
      <c r="E14" s="7"/>
      <c r="F14" s="99" t="s">
        <v>32</v>
      </c>
      <c r="G14" s="100"/>
      <c r="H14" s="59">
        <f>E13*E13*(B12-B20)</f>
        <v>0.36422191149390393</v>
      </c>
      <c r="J14" s="3" t="s">
        <v>19</v>
      </c>
      <c r="K14" s="66">
        <f>'EPM -Aout'!K14</f>
        <v>1.9905872092104615</v>
      </c>
      <c r="L14" s="66">
        <f>'EPM -Aout'!L14</f>
        <v>2.8185087186494568</v>
      </c>
      <c r="M14" s="66">
        <f>'EPM -Aout'!M14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'EPM -Aout'!K15</f>
        <v>2.0271431082023619</v>
      </c>
      <c r="L15" s="66">
        <f>'EPM -Aout'!L15</f>
        <v>2.9286210197770592</v>
      </c>
      <c r="M15" s="66">
        <f>'EPM -Aout'!M15</f>
        <v>1.809278652257581</v>
      </c>
    </row>
    <row r="16" spans="1:13">
      <c r="A16" s="7"/>
      <c r="B16" s="25">
        <f>1+1/(12*C14)+1/(288*C14*C14)-139/(51840*C14*C14*C14)</f>
        <v>1.0625413954740239</v>
      </c>
      <c r="C16" s="13" t="s">
        <v>26</v>
      </c>
      <c r="D16" s="12"/>
      <c r="E16" s="12"/>
    </row>
    <row r="17" spans="1:15" ht="21">
      <c r="A17" s="7"/>
      <c r="B17" s="26">
        <f>EXP(-C14)</f>
        <v>0.2592268127046044</v>
      </c>
      <c r="C17" s="14"/>
      <c r="D17" s="7"/>
      <c r="E17" s="7"/>
      <c r="F17" s="99" t="s">
        <v>51</v>
      </c>
      <c r="G17" s="100"/>
      <c r="H17" s="35">
        <f>E13*B21</f>
        <v>1.5898268398268449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1.1107835048278276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2.8567194441642942</v>
      </c>
      <c r="L18" s="54">
        <f>E4</f>
        <v>1.7837832332335157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2.9130809055071762</v>
      </c>
      <c r="C19" s="17"/>
      <c r="D19" s="7"/>
      <c r="E19" s="7"/>
      <c r="F19" s="33"/>
      <c r="G19" s="34"/>
      <c r="J19" s="7">
        <v>0.25</v>
      </c>
      <c r="K19" s="50">
        <f>K18</f>
        <v>2.8567194441642942</v>
      </c>
      <c r="L19" s="50">
        <f>L18</f>
        <v>1.7837832332335157</v>
      </c>
      <c r="M19" s="51">
        <f>N19-N18</f>
        <v>3.6414787254082093E-3</v>
      </c>
      <c r="N19" s="52">
        <f t="shared" ref="N19:N49" si="0">WEIBULL(J19,K19,L19,TRUE)</f>
        <v>3.6414787254082093E-3</v>
      </c>
      <c r="O19">
        <f t="shared" ref="O19:O62" si="1">J19*M19</f>
        <v>9.1036968135205232E-4</v>
      </c>
    </row>
    <row r="20" spans="1:15" ht="21">
      <c r="A20" s="4" t="s">
        <v>29</v>
      </c>
      <c r="B20" s="29">
        <f>B21*B21</f>
        <v>0.79435657438540652</v>
      </c>
      <c r="C20" s="88" t="s">
        <v>30</v>
      </c>
      <c r="D20" s="89"/>
      <c r="E20" s="10">
        <f>E13*SQRT(B12-B20)</f>
        <v>0.60350800449861797</v>
      </c>
      <c r="F20" s="34"/>
      <c r="G20" s="34"/>
      <c r="J20" s="7">
        <v>0.5</v>
      </c>
      <c r="K20" s="50">
        <f t="shared" ref="K20:L35" si="2">K19</f>
        <v>2.8567194441642942</v>
      </c>
      <c r="L20" s="50">
        <f t="shared" si="2"/>
        <v>1.7837832332335157</v>
      </c>
      <c r="M20" s="51">
        <f t="shared" ref="M20:M62" si="3">N20-N19</f>
        <v>2.2438204246412408E-2</v>
      </c>
      <c r="N20" s="52">
        <f t="shared" si="0"/>
        <v>2.6079682971820617E-2</v>
      </c>
      <c r="O20">
        <f t="shared" si="1"/>
        <v>1.1219102123206204E-2</v>
      </c>
    </row>
    <row r="21" spans="1:15" ht="21">
      <c r="A21" s="4" t="s">
        <v>31</v>
      </c>
      <c r="B21" s="29">
        <f>B16*B17*B18*B19</f>
        <v>0.89126683680332597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2.8567194441642942</v>
      </c>
      <c r="L21" s="50">
        <f t="shared" si="2"/>
        <v>1.7837832332335157</v>
      </c>
      <c r="M21" s="51">
        <f t="shared" si="3"/>
        <v>5.463002226360214E-2</v>
      </c>
      <c r="N21" s="52">
        <f t="shared" si="0"/>
        <v>8.0709705235422757E-2</v>
      </c>
      <c r="O21">
        <f t="shared" si="1"/>
        <v>4.0972516697701605E-2</v>
      </c>
    </row>
    <row r="22" spans="1:15">
      <c r="J22" s="7">
        <v>1</v>
      </c>
      <c r="K22" s="50">
        <f t="shared" si="2"/>
        <v>2.8567194441642942</v>
      </c>
      <c r="L22" s="50">
        <f t="shared" si="2"/>
        <v>1.7837832332335157</v>
      </c>
      <c r="M22" s="51">
        <f t="shared" si="3"/>
        <v>9.3504204840163752E-2</v>
      </c>
      <c r="N22" s="52">
        <f t="shared" si="0"/>
        <v>0.17421391007558651</v>
      </c>
      <c r="O22">
        <f t="shared" si="1"/>
        <v>9.3504204840163752E-2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2.8567194441642942</v>
      </c>
      <c r="L23" s="50">
        <f t="shared" si="2"/>
        <v>1.7837832332335157</v>
      </c>
      <c r="M23" s="51">
        <f t="shared" si="3"/>
        <v>0.12957473646945727</v>
      </c>
      <c r="N23" s="52">
        <f t="shared" si="0"/>
        <v>0.30378864654504378</v>
      </c>
      <c r="O23">
        <f t="shared" si="1"/>
        <v>0.16196842058682159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1.7146034500104814</v>
      </c>
      <c r="J24" s="7">
        <f t="shared" ref="J24:J55" si="4">J23+0.25</f>
        <v>1.5</v>
      </c>
      <c r="K24" s="50">
        <f t="shared" si="2"/>
        <v>2.8567194441642942</v>
      </c>
      <c r="L24" s="50">
        <f t="shared" si="2"/>
        <v>1.7837832332335157</v>
      </c>
      <c r="M24" s="51">
        <f t="shared" si="3"/>
        <v>0.15263132447426864</v>
      </c>
      <c r="N24" s="52">
        <f t="shared" si="0"/>
        <v>0.45641997101931242</v>
      </c>
      <c r="O24">
        <f t="shared" si="1"/>
        <v>0.22894698671140296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2.8567194441642942</v>
      </c>
      <c r="L25" s="50">
        <f t="shared" si="2"/>
        <v>1.7837832332335157</v>
      </c>
      <c r="M25" s="51">
        <f t="shared" si="3"/>
        <v>0.15561592068603092</v>
      </c>
      <c r="N25" s="52">
        <f t="shared" si="0"/>
        <v>0.61203589170534334</v>
      </c>
      <c r="O25">
        <f t="shared" si="1"/>
        <v>0.27232786120055408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2.8567194441642942</v>
      </c>
      <c r="L26" s="50">
        <f t="shared" si="2"/>
        <v>1.7837832332335157</v>
      </c>
      <c r="M26" s="51">
        <f t="shared" si="3"/>
        <v>0.1380351172160369</v>
      </c>
      <c r="N26" s="52">
        <f t="shared" si="0"/>
        <v>0.75007100892138023</v>
      </c>
      <c r="O26">
        <f t="shared" si="1"/>
        <v>0.27607023443207379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2.8567194441642942</v>
      </c>
      <c r="L27" s="50">
        <f t="shared" si="2"/>
        <v>1.7837832332335157</v>
      </c>
      <c r="M27" s="51">
        <f t="shared" si="3"/>
        <v>0.10639902819748159</v>
      </c>
      <c r="N27" s="52">
        <f t="shared" si="0"/>
        <v>0.85647003711886183</v>
      </c>
      <c r="O27">
        <f t="shared" si="1"/>
        <v>0.23939781344433358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2.8567194441642942</v>
      </c>
      <c r="L28" s="50">
        <f t="shared" si="2"/>
        <v>1.7837832332335157</v>
      </c>
      <c r="M28" s="51">
        <f t="shared" si="3"/>
        <v>7.0941178821052109E-2</v>
      </c>
      <c r="N28" s="52">
        <f t="shared" si="0"/>
        <v>0.92741121593991394</v>
      </c>
      <c r="O28">
        <f t="shared" si="1"/>
        <v>0.17735294705263027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2.8567194441642942</v>
      </c>
      <c r="L29" s="50">
        <f t="shared" si="2"/>
        <v>1.7837832332335157</v>
      </c>
      <c r="M29" s="51">
        <f t="shared" si="3"/>
        <v>4.0645340337085889E-2</v>
      </c>
      <c r="N29" s="52">
        <f t="shared" si="0"/>
        <v>0.96805655627699982</v>
      </c>
      <c r="O29">
        <f t="shared" si="1"/>
        <v>0.11177468592698619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2.8567194441642942</v>
      </c>
      <c r="L30" s="50">
        <f t="shared" si="2"/>
        <v>1.7837832332335157</v>
      </c>
      <c r="M30" s="51">
        <f t="shared" si="3"/>
        <v>1.9855903421266863E-2</v>
      </c>
      <c r="N30" s="52">
        <f t="shared" si="0"/>
        <v>0.98791245969826669</v>
      </c>
      <c r="O30">
        <f t="shared" si="1"/>
        <v>5.9567710263800588E-2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2.8567194441642942</v>
      </c>
      <c r="L31" s="50">
        <f t="shared" si="2"/>
        <v>1.7837832332335157</v>
      </c>
      <c r="M31" s="51">
        <f t="shared" si="3"/>
        <v>8.2001013197449124E-3</v>
      </c>
      <c r="N31" s="52">
        <f t="shared" si="0"/>
        <v>0.9961125610180116</v>
      </c>
      <c r="O31">
        <f t="shared" si="1"/>
        <v>2.6650329289170965E-2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2.8567194441642942</v>
      </c>
      <c r="L32" s="50">
        <f t="shared" si="2"/>
        <v>1.7837832332335157</v>
      </c>
      <c r="M32" s="51">
        <f t="shared" si="3"/>
        <v>2.8370636093886237E-3</v>
      </c>
      <c r="N32" s="52">
        <f t="shared" si="0"/>
        <v>0.99894962462740022</v>
      </c>
      <c r="O32">
        <f t="shared" si="1"/>
        <v>9.9297226328601829E-3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2.8567194441642942</v>
      </c>
      <c r="L33" s="50">
        <f t="shared" si="2"/>
        <v>1.7837832332335157</v>
      </c>
      <c r="M33" s="51">
        <f t="shared" si="3"/>
        <v>8.1464165933853305E-4</v>
      </c>
      <c r="N33" s="52">
        <f t="shared" si="0"/>
        <v>0.99976426628673876</v>
      </c>
      <c r="O33">
        <f t="shared" si="1"/>
        <v>3.0549062225194989E-3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2.8567194441642942</v>
      </c>
      <c r="L34" s="50">
        <f t="shared" si="2"/>
        <v>1.7837832332335157</v>
      </c>
      <c r="M34" s="51">
        <f t="shared" si="3"/>
        <v>1.9228403144178063E-4</v>
      </c>
      <c r="N34" s="52">
        <f t="shared" si="0"/>
        <v>0.99995655031818054</v>
      </c>
      <c r="O34">
        <f t="shared" si="1"/>
        <v>7.6913612576712254E-4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2.8567194441642942</v>
      </c>
      <c r="L35" s="50">
        <f t="shared" si="2"/>
        <v>1.7837832332335157</v>
      </c>
      <c r="M35" s="51">
        <f t="shared" si="3"/>
        <v>3.6945727310833121E-5</v>
      </c>
      <c r="N35" s="52">
        <f t="shared" si="0"/>
        <v>0.99999349604549137</v>
      </c>
      <c r="O35">
        <f t="shared" si="1"/>
        <v>1.5701934107104076E-4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2.8567194441642942</v>
      </c>
      <c r="L36" s="50">
        <f t="shared" si="5"/>
        <v>1.7837832332335157</v>
      </c>
      <c r="M36" s="51">
        <f t="shared" si="3"/>
        <v>5.7220098083066162E-6</v>
      </c>
      <c r="N36" s="52">
        <f t="shared" si="0"/>
        <v>0.99999921805529968</v>
      </c>
      <c r="O36">
        <f t="shared" si="1"/>
        <v>2.5749044137379773E-5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2.8567194441642942</v>
      </c>
      <c r="L37" s="50">
        <f t="shared" si="5"/>
        <v>1.7837832332335157</v>
      </c>
      <c r="M37" s="51">
        <f t="shared" si="3"/>
        <v>7.0726468670567755E-7</v>
      </c>
      <c r="N37" s="52">
        <f t="shared" si="0"/>
        <v>0.99999992531998638</v>
      </c>
      <c r="O37">
        <f t="shared" si="1"/>
        <v>3.3595072618519684E-6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2.8567194441642942</v>
      </c>
      <c r="L38" s="50">
        <f t="shared" si="5"/>
        <v>1.7837832332335157</v>
      </c>
      <c r="M38" s="51">
        <f t="shared" si="3"/>
        <v>6.9075697606280073E-8</v>
      </c>
      <c r="N38" s="52">
        <f t="shared" si="0"/>
        <v>0.99999999439568399</v>
      </c>
      <c r="O38">
        <f t="shared" si="1"/>
        <v>3.4537848803140037E-7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2.8567194441642942</v>
      </c>
      <c r="L39" s="50">
        <f t="shared" si="5"/>
        <v>1.7837832332335157</v>
      </c>
      <c r="M39" s="51">
        <f t="shared" si="3"/>
        <v>5.2774072889505419E-9</v>
      </c>
      <c r="N39" s="52">
        <f t="shared" si="0"/>
        <v>0.99999999967309128</v>
      </c>
      <c r="O39">
        <f t="shared" si="1"/>
        <v>2.7706388266990345E-8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2.8567194441642942</v>
      </c>
      <c r="L40" s="50">
        <f t="shared" si="5"/>
        <v>1.7837832332335157</v>
      </c>
      <c r="M40" s="51">
        <f t="shared" si="3"/>
        <v>3.1224500762760954E-10</v>
      </c>
      <c r="N40" s="52">
        <f t="shared" si="0"/>
        <v>0.99999999998533629</v>
      </c>
      <c r="O40">
        <f t="shared" si="1"/>
        <v>1.7173475419518525E-9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2.8567194441642942</v>
      </c>
      <c r="L41" s="50">
        <f t="shared" si="5"/>
        <v>1.7837832332335157</v>
      </c>
      <c r="M41" s="51">
        <f t="shared" si="3"/>
        <v>1.4163337169748047E-11</v>
      </c>
      <c r="N41" s="52">
        <f t="shared" si="0"/>
        <v>0.99999999999949962</v>
      </c>
      <c r="O41">
        <f t="shared" si="1"/>
        <v>8.143918872605127E-11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2.8567194441642942</v>
      </c>
      <c r="L42" s="50">
        <f t="shared" si="5"/>
        <v>1.7837832332335157</v>
      </c>
      <c r="M42" s="51">
        <f t="shared" si="3"/>
        <v>4.8749893011290624E-13</v>
      </c>
      <c r="N42" s="52">
        <f t="shared" si="0"/>
        <v>0.99999999999998712</v>
      </c>
      <c r="O42">
        <f t="shared" si="1"/>
        <v>2.9249935806774374E-12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2.8567194441642942</v>
      </c>
      <c r="L43" s="50">
        <f t="shared" si="5"/>
        <v>1.7837832332335157</v>
      </c>
      <c r="M43" s="51">
        <f t="shared" si="3"/>
        <v>1.2656542480726785E-14</v>
      </c>
      <c r="N43" s="52">
        <f t="shared" si="0"/>
        <v>0.99999999999999978</v>
      </c>
      <c r="O43">
        <f t="shared" si="1"/>
        <v>7.9103390504542404E-14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2.8567194441642942</v>
      </c>
      <c r="L44" s="50">
        <f t="shared" si="5"/>
        <v>1.7837832332335157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2.8567194441642942</v>
      </c>
      <c r="L45" s="50">
        <f t="shared" si="5"/>
        <v>1.7837832332335157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2.8567194441642942</v>
      </c>
      <c r="L46" s="50">
        <f t="shared" si="5"/>
        <v>1.7837832332335157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2.8567194441642942</v>
      </c>
      <c r="L47" s="50">
        <f t="shared" si="5"/>
        <v>1.7837832332335157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2.8567194441642942</v>
      </c>
      <c r="L48" s="50">
        <f t="shared" si="5"/>
        <v>1.7837832332335157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2.8567194441642942</v>
      </c>
      <c r="L49" s="50">
        <f t="shared" si="5"/>
        <v>1.7837832332335157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2.8567194441642942</v>
      </c>
      <c r="L50" s="50">
        <f t="shared" si="5"/>
        <v>1.7837832332335157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2.8567194441642942</v>
      </c>
      <c r="L51" s="50">
        <f t="shared" si="5"/>
        <v>1.7837832332335157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2.8567194441642942</v>
      </c>
      <c r="L52" s="50">
        <f t="shared" si="7"/>
        <v>1.7837832332335157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2.8567194441642942</v>
      </c>
      <c r="L53" s="50">
        <f t="shared" si="7"/>
        <v>1.7837832332335157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2.8567194441642942</v>
      </c>
      <c r="L54" s="50">
        <f t="shared" si="7"/>
        <v>1.7837832332335157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2.8567194441642942</v>
      </c>
      <c r="L55" s="50">
        <f t="shared" si="7"/>
        <v>1.7837832332335157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2.8567194441642942</v>
      </c>
      <c r="L56" s="50">
        <f t="shared" si="7"/>
        <v>1.7837832332335157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2.8567194441642942</v>
      </c>
      <c r="L57" s="50">
        <f t="shared" si="7"/>
        <v>1.7837832332335157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2.8567194441642942</v>
      </c>
      <c r="L58" s="50">
        <f t="shared" si="7"/>
        <v>1.7837832332335157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2.8567194441642942</v>
      </c>
      <c r="L59" s="50">
        <f t="shared" si="7"/>
        <v>1.7837832332335157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2.8567194441642942</v>
      </c>
      <c r="L60" s="50">
        <f t="shared" si="7"/>
        <v>1.7837832332335157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2.8567194441642942</v>
      </c>
      <c r="L61" s="50">
        <f t="shared" si="7"/>
        <v>1.7837832332335157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2.8567194441642942</v>
      </c>
      <c r="L62" s="50">
        <f t="shared" si="7"/>
        <v>1.7837832332335157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85"/>
  <sheetViews>
    <sheetView topLeftCell="C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 customHeight="1">
      <c r="A1" s="93"/>
      <c r="B1" s="93"/>
      <c r="C1" s="93"/>
      <c r="D1" s="93"/>
      <c r="E1" s="93"/>
      <c r="I1" s="55" t="s">
        <v>41</v>
      </c>
      <c r="J1" s="1"/>
      <c r="K1" s="94" t="s">
        <v>4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53</v>
      </c>
      <c r="G2" s="9">
        <f>G24</f>
        <v>1.8741571141463078</v>
      </c>
      <c r="I2" s="56">
        <f>G2-I9</f>
        <v>0.12474190946795405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'EPM -Sept'!K3</f>
        <v>2.1619061817436549</v>
      </c>
      <c r="L3" s="66">
        <f>'EPM -Sept'!L3</f>
        <v>3.5127526064074051</v>
      </c>
      <c r="M3" s="66">
        <f>'EPM -Sept'!M3</f>
        <v>1.9457708871662234</v>
      </c>
    </row>
    <row r="4" spans="1:13" ht="18.75">
      <c r="A4" s="7"/>
      <c r="B4" s="22" t="s">
        <v>22</v>
      </c>
      <c r="C4" s="62">
        <f>L12</f>
        <v>2.6459825585540955</v>
      </c>
      <c r="D4" s="9" t="s">
        <v>23</v>
      </c>
      <c r="E4" s="62">
        <f>K12</f>
        <v>1.9682529629574681</v>
      </c>
      <c r="F4" s="8"/>
      <c r="G4" s="8"/>
      <c r="H4" s="8"/>
      <c r="I4" s="8"/>
      <c r="J4" s="3" t="s">
        <v>9</v>
      </c>
      <c r="K4" s="66">
        <f>'EPM -Sept'!K4</f>
        <v>2.1679370078010947</v>
      </c>
      <c r="L4" s="66">
        <f>'EPM -Sept'!L4</f>
        <v>3.1855113534320991</v>
      </c>
      <c r="M4" s="66">
        <f>'EPM -Sept'!M4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1.7558628810814632</v>
      </c>
      <c r="D5" s="7"/>
      <c r="E5" s="7"/>
      <c r="F5" s="8"/>
      <c r="G5" s="8"/>
      <c r="H5" s="8"/>
      <c r="I5" s="8"/>
      <c r="J5" s="3" t="s">
        <v>10</v>
      </c>
      <c r="K5" s="66">
        <f>'EPM -Sept'!K5</f>
        <v>2.1929193123343618</v>
      </c>
      <c r="L5" s="66">
        <f>'EPM -Sept'!L5</f>
        <v>3.1537922609655382</v>
      </c>
      <c r="M5" s="66">
        <f>'EPM -Sept'!M5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'EPM -Sept'!K6</f>
        <v>2.0741135454178008</v>
      </c>
      <c r="L6" s="66">
        <f>'EPM -Sept'!L6</f>
        <v>2.7112800039065963</v>
      </c>
      <c r="M6" s="66">
        <f>'EPM -Sept'!M6</f>
        <v>1.8449966193373881</v>
      </c>
    </row>
    <row r="7" spans="1:13" ht="15.75">
      <c r="A7" s="7"/>
      <c r="B7" s="25">
        <f>1+1/(12*C5)+1/(288*C5*C5)-139/(51840*C5*C5*C5)</f>
        <v>1.0480909630726722</v>
      </c>
      <c r="C7" s="13" t="s">
        <v>26</v>
      </c>
      <c r="D7" s="12"/>
      <c r="E7" s="12"/>
      <c r="J7" s="3" t="s">
        <v>12</v>
      </c>
      <c r="K7" s="66">
        <f>'EPM -Sept'!K7</f>
        <v>2.0812645129552791</v>
      </c>
      <c r="L7" s="66">
        <f>'EPM -Sept'!L7</f>
        <v>3.1236231932986618</v>
      </c>
      <c r="M7" s="66">
        <f>'EPM -Sept'!M7</f>
        <v>1.8621820615795657</v>
      </c>
    </row>
    <row r="8" spans="1:13" ht="15.75">
      <c r="A8" s="7"/>
      <c r="B8" s="26">
        <f>EXP(-C5)</f>
        <v>0.17275810825521756</v>
      </c>
      <c r="C8" s="14"/>
      <c r="D8" s="7"/>
      <c r="E8" s="7"/>
      <c r="G8" s="96"/>
      <c r="I8" s="15" t="s">
        <v>48</v>
      </c>
      <c r="J8" s="3" t="s">
        <v>13</v>
      </c>
      <c r="K8" s="66">
        <f>'EPM -Sept'!K8</f>
        <v>1.9914087789660555</v>
      </c>
      <c r="L8" s="66">
        <f>'EPM -Sept'!L8</f>
        <v>3.0386161280093082</v>
      </c>
      <c r="M8" s="66">
        <f>'EPM -Sept'!M8</f>
        <v>1.7795307443365633</v>
      </c>
    </row>
    <row r="9" spans="1:13" ht="15.75">
      <c r="A9" s="7"/>
      <c r="B9" s="27">
        <f>POWER(C5,C5-1)</f>
        <v>1.530387351963524</v>
      </c>
      <c r="C9" s="16"/>
      <c r="D9" s="7"/>
      <c r="E9" s="7"/>
      <c r="F9" s="20">
        <f>E20/I9</f>
        <v>0.40657000041372798</v>
      </c>
      <c r="G9" s="97"/>
      <c r="I9" s="63">
        <f>M12</f>
        <v>1.7494152046783538</v>
      </c>
      <c r="J9" s="3" t="s">
        <v>14</v>
      </c>
      <c r="K9" s="66">
        <f>'EPM -Sept'!K9</f>
        <v>1.9816396706193411</v>
      </c>
      <c r="L9" s="66">
        <f>'EPM -Sept'!L9</f>
        <v>3.1395675391135263</v>
      </c>
      <c r="M9" s="66">
        <f>'EPM -Sept'!M9</f>
        <v>1.7734685255597809</v>
      </c>
    </row>
    <row r="10" spans="1:13" ht="15.75">
      <c r="A10" s="7"/>
      <c r="B10" s="28">
        <f>SQRT(C5*2*22/7)</f>
        <v>3.3221758525654832</v>
      </c>
      <c r="C10" s="17"/>
      <c r="D10" s="7"/>
      <c r="E10" s="7"/>
      <c r="G10" s="97"/>
      <c r="J10" s="3" t="s">
        <v>15</v>
      </c>
      <c r="K10" s="66">
        <f>'EPM -Sept'!K10</f>
        <v>1.9590605042987337</v>
      </c>
      <c r="L10" s="66">
        <f>'EPM -Sept'!L10</f>
        <v>2.4761770122387752</v>
      </c>
      <c r="M10" s="66">
        <f>'EPM -Sept'!M10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1.5560543977711243E-2</v>
      </c>
      <c r="H11" s="60" t="s">
        <v>45</v>
      </c>
      <c r="I11" s="60"/>
      <c r="J11" s="3" t="s">
        <v>16</v>
      </c>
      <c r="K11" s="66">
        <f>'EPM -Sept'!K11</f>
        <v>1.7837832332335157</v>
      </c>
      <c r="L11" s="66">
        <f>'EPM -Sept'!L11</f>
        <v>2.8567194441642942</v>
      </c>
      <c r="M11" s="66">
        <f>'EPM -Sept'!M11</f>
        <v>1.5898268398268449</v>
      </c>
    </row>
    <row r="12" spans="1:13" ht="21">
      <c r="A12" s="4" t="s">
        <v>27</v>
      </c>
      <c r="B12" s="29">
        <f>B7*B8*B9*B10</f>
        <v>0.92057971535114869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4">
        <f>SQRT(G12)</f>
        <v>0</v>
      </c>
      <c r="J12" s="3" t="s">
        <v>17</v>
      </c>
      <c r="K12" s="66">
        <f>'EPM -Sept'!K12</f>
        <v>1.9682529629574681</v>
      </c>
      <c r="L12" s="66">
        <f>'EPM -Sept'!L12</f>
        <v>2.6459825585540955</v>
      </c>
      <c r="M12" s="66">
        <f>'EPM -Sept'!M12</f>
        <v>1.7494152046783538</v>
      </c>
    </row>
    <row r="13" spans="1:13" ht="18.75">
      <c r="A13" s="7"/>
      <c r="B13" s="22" t="s">
        <v>22</v>
      </c>
      <c r="C13" s="10">
        <f>C4</f>
        <v>2.6459825585540955</v>
      </c>
      <c r="D13" s="9" t="s">
        <v>23</v>
      </c>
      <c r="E13" s="10">
        <f>E4</f>
        <v>1.9682529629574681</v>
      </c>
      <c r="F13" t="s">
        <v>43</v>
      </c>
      <c r="G13" s="57">
        <f>(H17-G2)*(H17-G2)</f>
        <v>1.5560543977711243E-2</v>
      </c>
      <c r="H13" s="60" t="s">
        <v>47</v>
      </c>
      <c r="I13" s="61">
        <f>1-G12/G13</f>
        <v>1</v>
      </c>
      <c r="J13" s="3" t="s">
        <v>18</v>
      </c>
      <c r="K13" s="66">
        <f>'EPM -Sept'!K13</f>
        <v>1.9728443788905725</v>
      </c>
      <c r="L13" s="66">
        <f>'EPM -Sept'!L13</f>
        <v>2.480921418584952</v>
      </c>
      <c r="M13" s="66">
        <f>'EPM -Sept'!M13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1.3779314405407317</v>
      </c>
      <c r="D14" s="7"/>
      <c r="E14" s="7"/>
      <c r="F14" s="99" t="s">
        <v>32</v>
      </c>
      <c r="G14" s="100"/>
      <c r="H14" s="59">
        <f>E13*E13*(B12-B20)</f>
        <v>0.50589041844170335</v>
      </c>
      <c r="J14" s="3" t="s">
        <v>19</v>
      </c>
      <c r="K14" s="66">
        <f>'EPM -Sept'!K14</f>
        <v>1.9905872092104615</v>
      </c>
      <c r="L14" s="66">
        <f>'EPM -Sept'!L14</f>
        <v>2.8185087186494568</v>
      </c>
      <c r="M14" s="66">
        <f>'EPM -Sept'!M14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'EPM -Sept'!K15</f>
        <v>2.0271431082023619</v>
      </c>
      <c r="L15" s="66">
        <f>'EPM -Sept'!L15</f>
        <v>2.9286210197770592</v>
      </c>
      <c r="M15" s="66">
        <f>'EPM -Sept'!M15</f>
        <v>1.809278652257581</v>
      </c>
    </row>
    <row r="16" spans="1:13">
      <c r="A16" s="7"/>
      <c r="B16" s="25">
        <f>1+1/(12*C14)+1/(288*C14*C14)-139/(51840*C14*C14*C14)</f>
        <v>1.0612810016254224</v>
      </c>
      <c r="C16" s="13" t="s">
        <v>26</v>
      </c>
      <c r="D16" s="12"/>
      <c r="E16" s="12"/>
    </row>
    <row r="17" spans="1:15" ht="21">
      <c r="A17" s="7"/>
      <c r="B17" s="26">
        <f>EXP(-C14)</f>
        <v>0.25209949687130467</v>
      </c>
      <c r="C17" s="14"/>
      <c r="D17" s="7"/>
      <c r="E17" s="7"/>
      <c r="F17" s="99" t="s">
        <v>51</v>
      </c>
      <c r="G17" s="100"/>
      <c r="H17" s="35">
        <f>E13*B21</f>
        <v>1.7494152046783538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1.1288038736005193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2.6459825585540955</v>
      </c>
      <c r="L18" s="54">
        <f>E4</f>
        <v>1.9682529629574681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2.9430058342690626</v>
      </c>
      <c r="C19" s="17"/>
      <c r="D19" s="7"/>
      <c r="E19" s="7"/>
      <c r="F19" s="33"/>
      <c r="G19" s="34"/>
      <c r="J19" s="7">
        <v>0.25</v>
      </c>
      <c r="K19" s="50">
        <f>K18</f>
        <v>2.6459825585540955</v>
      </c>
      <c r="L19" s="50">
        <f>L18</f>
        <v>1.9682529629574681</v>
      </c>
      <c r="M19" s="51">
        <f>N19-N18</f>
        <v>4.2452504392889168E-3</v>
      </c>
      <c r="N19" s="52">
        <f t="shared" ref="N19:N49" si="0">WEIBULL(J19,K19,L19,TRUE)</f>
        <v>4.2452504392889168E-3</v>
      </c>
      <c r="O19">
        <f t="shared" ref="O19:O62" si="1">J19*M19</f>
        <v>1.0613126098222292E-3</v>
      </c>
    </row>
    <row r="20" spans="1:15" ht="21">
      <c r="A20" s="4" t="s">
        <v>29</v>
      </c>
      <c r="B20" s="29">
        <f>B21*B21</f>
        <v>0.78999431460536507</v>
      </c>
      <c r="C20" s="88" t="s">
        <v>30</v>
      </c>
      <c r="D20" s="89"/>
      <c r="E20" s="10">
        <f>E13*SQRT(B12-B20)</f>
        <v>0.71125974048986029</v>
      </c>
      <c r="F20" s="34"/>
      <c r="G20" s="34"/>
      <c r="J20" s="7">
        <v>0.5</v>
      </c>
      <c r="K20" s="50">
        <f t="shared" ref="K20:L35" si="2">K19</f>
        <v>2.6459825585540955</v>
      </c>
      <c r="L20" s="50">
        <f t="shared" si="2"/>
        <v>1.9682529629574681</v>
      </c>
      <c r="M20" s="51">
        <f t="shared" ref="M20:M62" si="3">N20-N19</f>
        <v>2.203184968855898E-2</v>
      </c>
      <c r="N20" s="52">
        <f t="shared" si="0"/>
        <v>2.6277100127847897E-2</v>
      </c>
      <c r="O20">
        <f t="shared" si="1"/>
        <v>1.101592484427949E-2</v>
      </c>
    </row>
    <row r="21" spans="1:15" ht="21">
      <c r="A21" s="4" t="s">
        <v>31</v>
      </c>
      <c r="B21" s="29">
        <f>B16*B17*B18*B19</f>
        <v>0.88881624344144672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2.6459825585540955</v>
      </c>
      <c r="L21" s="50">
        <f t="shared" si="2"/>
        <v>1.9682529629574681</v>
      </c>
      <c r="M21" s="51">
        <f t="shared" si="3"/>
        <v>4.8623482069282797E-2</v>
      </c>
      <c r="N21" s="52">
        <f t="shared" si="0"/>
        <v>7.4900582197130694E-2</v>
      </c>
      <c r="O21">
        <f t="shared" si="1"/>
        <v>3.6467611551962098E-2</v>
      </c>
    </row>
    <row r="22" spans="1:15">
      <c r="J22" s="7">
        <v>1</v>
      </c>
      <c r="K22" s="50">
        <f t="shared" si="2"/>
        <v>2.6459825585540955</v>
      </c>
      <c r="L22" s="50">
        <f t="shared" si="2"/>
        <v>1.9682529629574681</v>
      </c>
      <c r="M22" s="51">
        <f t="shared" si="3"/>
        <v>7.8623631726155163E-2</v>
      </c>
      <c r="N22" s="52">
        <f t="shared" si="0"/>
        <v>0.15352421392328586</v>
      </c>
      <c r="O22">
        <f t="shared" si="1"/>
        <v>7.8623631726155163E-2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2.6459825585540955</v>
      </c>
      <c r="L23" s="50">
        <f t="shared" si="2"/>
        <v>1.9682529629574681</v>
      </c>
      <c r="M23" s="51">
        <f t="shared" si="3"/>
        <v>0.10625582941908451</v>
      </c>
      <c r="N23" s="52">
        <f t="shared" si="0"/>
        <v>0.25978004334237037</v>
      </c>
      <c r="O23">
        <f t="shared" si="1"/>
        <v>0.13281978677385564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1.8741571141463078</v>
      </c>
      <c r="J24" s="7">
        <f t="shared" ref="J24:J55" si="4">J23+0.25</f>
        <v>1.5</v>
      </c>
      <c r="K24" s="50">
        <f t="shared" si="2"/>
        <v>2.6459825585540955</v>
      </c>
      <c r="L24" s="50">
        <f t="shared" si="2"/>
        <v>1.9682529629574681</v>
      </c>
      <c r="M24" s="51">
        <f t="shared" si="3"/>
        <v>0.12594069613603598</v>
      </c>
      <c r="N24" s="52">
        <f t="shared" si="0"/>
        <v>0.38572073947840635</v>
      </c>
      <c r="O24">
        <f t="shared" si="1"/>
        <v>0.18891104420405397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2.6459825585540955</v>
      </c>
      <c r="L25" s="50">
        <f t="shared" si="2"/>
        <v>1.9682529629574681</v>
      </c>
      <c r="M25" s="51">
        <f t="shared" si="3"/>
        <v>0.13368205728111648</v>
      </c>
      <c r="N25" s="52">
        <f t="shared" si="0"/>
        <v>0.51940279675952283</v>
      </c>
      <c r="O25">
        <f t="shared" si="1"/>
        <v>0.23394360024195385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2.6459825585540955</v>
      </c>
      <c r="L26" s="50">
        <f t="shared" si="2"/>
        <v>1.9682529629574681</v>
      </c>
      <c r="M26" s="51">
        <f t="shared" si="3"/>
        <v>0.12828833135398832</v>
      </c>
      <c r="N26" s="52">
        <f t="shared" si="0"/>
        <v>0.64769112811351115</v>
      </c>
      <c r="O26">
        <f t="shared" si="1"/>
        <v>0.25657666270797663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2.6459825585540955</v>
      </c>
      <c r="L27" s="50">
        <f t="shared" si="2"/>
        <v>1.9682529629574681</v>
      </c>
      <c r="M27" s="51">
        <f t="shared" si="3"/>
        <v>0.11173803721829145</v>
      </c>
      <c r="N27" s="52">
        <f t="shared" si="0"/>
        <v>0.7594291653318026</v>
      </c>
      <c r="O27">
        <f t="shared" si="1"/>
        <v>0.25141058374115577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2.6459825585540955</v>
      </c>
      <c r="L28" s="50">
        <f t="shared" si="2"/>
        <v>1.9682529629574681</v>
      </c>
      <c r="M28" s="51">
        <f t="shared" si="3"/>
        <v>8.8410789962977354E-2</v>
      </c>
      <c r="N28" s="52">
        <f t="shared" si="0"/>
        <v>0.84783995529477996</v>
      </c>
      <c r="O28">
        <f t="shared" si="1"/>
        <v>0.22102697490744339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2.6459825585540955</v>
      </c>
      <c r="L29" s="50">
        <f t="shared" si="2"/>
        <v>1.9682529629574681</v>
      </c>
      <c r="M29" s="51">
        <f t="shared" si="3"/>
        <v>6.3495029273108794E-2</v>
      </c>
      <c r="N29" s="52">
        <f t="shared" si="0"/>
        <v>0.91133498456788875</v>
      </c>
      <c r="O29">
        <f t="shared" si="1"/>
        <v>0.17461133050104918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2.6459825585540955</v>
      </c>
      <c r="L30" s="50">
        <f t="shared" si="2"/>
        <v>1.9682529629574681</v>
      </c>
      <c r="M30" s="51">
        <f t="shared" si="3"/>
        <v>4.1313311335574698E-2</v>
      </c>
      <c r="N30" s="52">
        <f t="shared" si="0"/>
        <v>0.95264829590346345</v>
      </c>
      <c r="O30">
        <f t="shared" si="1"/>
        <v>0.1239399340067241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2.6459825585540955</v>
      </c>
      <c r="L31" s="50">
        <f t="shared" si="2"/>
        <v>1.9682529629574681</v>
      </c>
      <c r="M31" s="51">
        <f t="shared" si="3"/>
        <v>2.4291660644501167E-2</v>
      </c>
      <c r="N31" s="52">
        <f t="shared" si="0"/>
        <v>0.97693995654796462</v>
      </c>
      <c r="O31">
        <f t="shared" si="1"/>
        <v>7.8947897094628794E-2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2.6459825585540955</v>
      </c>
      <c r="L32" s="50">
        <f t="shared" si="2"/>
        <v>1.9682529629574681</v>
      </c>
      <c r="M32" s="51">
        <f t="shared" si="3"/>
        <v>1.2869456034306448E-2</v>
      </c>
      <c r="N32" s="52">
        <f t="shared" si="0"/>
        <v>0.98980941258227106</v>
      </c>
      <c r="O32">
        <f t="shared" si="1"/>
        <v>4.5043096120072568E-2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2.6459825585540955</v>
      </c>
      <c r="L33" s="50">
        <f t="shared" si="2"/>
        <v>1.9682529629574681</v>
      </c>
      <c r="M33" s="51">
        <f t="shared" si="3"/>
        <v>6.1234993401394489E-3</v>
      </c>
      <c r="N33" s="52">
        <f t="shared" si="0"/>
        <v>0.99593291192241051</v>
      </c>
      <c r="O33">
        <f t="shared" si="1"/>
        <v>2.2963122525522933E-2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2.6459825585540955</v>
      </c>
      <c r="L34" s="50">
        <f t="shared" si="2"/>
        <v>1.9682529629574681</v>
      </c>
      <c r="M34" s="51">
        <f t="shared" si="3"/>
        <v>2.6079524854485392E-3</v>
      </c>
      <c r="N34" s="52">
        <f t="shared" si="0"/>
        <v>0.99854086440785905</v>
      </c>
      <c r="O34">
        <f t="shared" si="1"/>
        <v>1.0431809941794157E-2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2.6459825585540955</v>
      </c>
      <c r="L35" s="50">
        <f t="shared" si="2"/>
        <v>1.9682529629574681</v>
      </c>
      <c r="M35" s="51">
        <f t="shared" si="3"/>
        <v>9.9068365490229127E-4</v>
      </c>
      <c r="N35" s="52">
        <f t="shared" si="0"/>
        <v>0.99953154806276134</v>
      </c>
      <c r="O35">
        <f t="shared" si="1"/>
        <v>4.2104055333347379E-3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2.6459825585540955</v>
      </c>
      <c r="L36" s="50">
        <f t="shared" si="5"/>
        <v>1.9682529629574681</v>
      </c>
      <c r="M36" s="51">
        <f t="shared" si="3"/>
        <v>3.3446436103246047E-4</v>
      </c>
      <c r="N36" s="52">
        <f t="shared" si="0"/>
        <v>0.9998660124237938</v>
      </c>
      <c r="O36">
        <f t="shared" si="1"/>
        <v>1.5050896246460721E-3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2.6459825585540955</v>
      </c>
      <c r="L37" s="50">
        <f t="shared" si="5"/>
        <v>1.9682529629574681</v>
      </c>
      <c r="M37" s="51">
        <f t="shared" si="3"/>
        <v>9.9993230158745838E-5</v>
      </c>
      <c r="N37" s="52">
        <f t="shared" si="0"/>
        <v>0.99996600565395255</v>
      </c>
      <c r="O37">
        <f t="shared" si="1"/>
        <v>4.7496784325404273E-4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2.6459825585540955</v>
      </c>
      <c r="L38" s="50">
        <f t="shared" si="5"/>
        <v>1.9682529629574681</v>
      </c>
      <c r="M38" s="51">
        <f t="shared" si="3"/>
        <v>2.6376347409651224E-5</v>
      </c>
      <c r="N38" s="52">
        <f t="shared" si="0"/>
        <v>0.9999923820013622</v>
      </c>
      <c r="O38">
        <f t="shared" si="1"/>
        <v>1.3188173704825612E-4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2.6459825585540955</v>
      </c>
      <c r="L39" s="50">
        <f t="shared" si="5"/>
        <v>1.9682529629574681</v>
      </c>
      <c r="M39" s="51">
        <f t="shared" si="3"/>
        <v>6.1164109340650086E-6</v>
      </c>
      <c r="N39" s="52">
        <f t="shared" si="0"/>
        <v>0.99999849841229627</v>
      </c>
      <c r="O39">
        <f t="shared" si="1"/>
        <v>3.2111157403841295E-5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2.6459825585540955</v>
      </c>
      <c r="L40" s="50">
        <f t="shared" si="5"/>
        <v>1.9682529629574681</v>
      </c>
      <c r="M40" s="51">
        <f t="shared" si="3"/>
        <v>1.2423180993925698E-6</v>
      </c>
      <c r="N40" s="52">
        <f t="shared" si="0"/>
        <v>0.99999974073039566</v>
      </c>
      <c r="O40">
        <f t="shared" si="1"/>
        <v>6.8327495466591337E-6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2.6459825585540955</v>
      </c>
      <c r="L41" s="50">
        <f t="shared" si="5"/>
        <v>1.9682529629574681</v>
      </c>
      <c r="M41" s="51">
        <f t="shared" si="3"/>
        <v>2.202134991025062E-7</v>
      </c>
      <c r="N41" s="52">
        <f t="shared" si="0"/>
        <v>0.99999996094389476</v>
      </c>
      <c r="O41">
        <f t="shared" si="1"/>
        <v>1.2662276198394107E-6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2.6459825585540955</v>
      </c>
      <c r="L42" s="50">
        <f t="shared" si="5"/>
        <v>1.9682529629574681</v>
      </c>
      <c r="M42" s="51">
        <f t="shared" si="3"/>
        <v>3.3943573063410781E-8</v>
      </c>
      <c r="N42" s="52">
        <f t="shared" si="0"/>
        <v>0.99999999488746782</v>
      </c>
      <c r="O42">
        <f t="shared" si="1"/>
        <v>2.0366143838046469E-7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2.6459825585540955</v>
      </c>
      <c r="L43" s="50">
        <f t="shared" si="5"/>
        <v>1.9682529629574681</v>
      </c>
      <c r="M43" s="51">
        <f t="shared" si="3"/>
        <v>4.5332465559155821E-9</v>
      </c>
      <c r="N43" s="52">
        <f t="shared" si="0"/>
        <v>0.99999999942071438</v>
      </c>
      <c r="O43">
        <f t="shared" si="1"/>
        <v>2.8332790974472388E-8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2.6459825585540955</v>
      </c>
      <c r="L44" s="50">
        <f t="shared" si="5"/>
        <v>1.9682529629574681</v>
      </c>
      <c r="M44" s="51">
        <f t="shared" si="3"/>
        <v>5.2268989136905475E-10</v>
      </c>
      <c r="N44" s="52">
        <f t="shared" si="0"/>
        <v>0.99999999994340427</v>
      </c>
      <c r="O44">
        <f t="shared" si="1"/>
        <v>3.3974842938988559E-9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2.6459825585540955</v>
      </c>
      <c r="L45" s="50">
        <f t="shared" si="5"/>
        <v>1.9682529629574681</v>
      </c>
      <c r="M45" s="51">
        <f t="shared" si="3"/>
        <v>5.184608298236526E-11</v>
      </c>
      <c r="N45" s="52">
        <f t="shared" si="0"/>
        <v>0.99999999999525035</v>
      </c>
      <c r="O45">
        <f t="shared" si="1"/>
        <v>3.4996106013096551E-10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2.6459825585540955</v>
      </c>
      <c r="L46" s="50">
        <f t="shared" si="5"/>
        <v>1.9682529629574681</v>
      </c>
      <c r="M46" s="51">
        <f t="shared" si="3"/>
        <v>4.4085846084840341E-12</v>
      </c>
      <c r="N46" s="52">
        <f t="shared" si="0"/>
        <v>0.99999999999965894</v>
      </c>
      <c r="O46">
        <f t="shared" si="1"/>
        <v>3.0860092259388239E-11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2.6459825585540955</v>
      </c>
      <c r="L47" s="50">
        <f t="shared" si="5"/>
        <v>1.9682529629574681</v>
      </c>
      <c r="M47" s="51">
        <f t="shared" si="3"/>
        <v>3.2018832030189515E-13</v>
      </c>
      <c r="N47" s="52">
        <f t="shared" si="0"/>
        <v>0.99999999999997913</v>
      </c>
      <c r="O47">
        <f t="shared" si="1"/>
        <v>2.3213653221887398E-12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2.6459825585540955</v>
      </c>
      <c r="L48" s="50">
        <f t="shared" si="5"/>
        <v>1.9682529629574681</v>
      </c>
      <c r="M48" s="51">
        <f t="shared" si="3"/>
        <v>1.9761969838327786E-14</v>
      </c>
      <c r="N48" s="52">
        <f t="shared" si="0"/>
        <v>0.99999999999999889</v>
      </c>
      <c r="O48">
        <f t="shared" si="1"/>
        <v>1.482147737874584E-13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2.6459825585540955</v>
      </c>
      <c r="L49" s="50">
        <f t="shared" si="5"/>
        <v>1.9682529629574681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2.6459825585540955</v>
      </c>
      <c r="L50" s="50">
        <f t="shared" si="5"/>
        <v>1.9682529629574681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2.6459825585540955</v>
      </c>
      <c r="L51" s="50">
        <f t="shared" si="5"/>
        <v>1.9682529629574681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2.6459825585540955</v>
      </c>
      <c r="L52" s="50">
        <f t="shared" si="7"/>
        <v>1.9682529629574681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2.6459825585540955</v>
      </c>
      <c r="L53" s="50">
        <f t="shared" si="7"/>
        <v>1.9682529629574681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2.6459825585540955</v>
      </c>
      <c r="L54" s="50">
        <f t="shared" si="7"/>
        <v>1.9682529629574681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2.6459825585540955</v>
      </c>
      <c r="L55" s="50">
        <f t="shared" si="7"/>
        <v>1.9682529629574681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2.6459825585540955</v>
      </c>
      <c r="L56" s="50">
        <f t="shared" si="7"/>
        <v>1.9682529629574681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2.6459825585540955</v>
      </c>
      <c r="L57" s="50">
        <f t="shared" si="7"/>
        <v>1.9682529629574681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2.6459825585540955</v>
      </c>
      <c r="L58" s="50">
        <f t="shared" si="7"/>
        <v>1.9682529629574681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2.6459825585540955</v>
      </c>
      <c r="L59" s="50">
        <f t="shared" si="7"/>
        <v>1.9682529629574681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2.6459825585540955</v>
      </c>
      <c r="L60" s="50">
        <f t="shared" si="7"/>
        <v>1.9682529629574681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2.6459825585540955</v>
      </c>
      <c r="L61" s="50">
        <f t="shared" si="7"/>
        <v>1.9682529629574681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2.6459825585540955</v>
      </c>
      <c r="L62" s="50">
        <f t="shared" si="7"/>
        <v>1.9682529629574681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85"/>
  <sheetViews>
    <sheetView topLeftCell="E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 customHeight="1">
      <c r="A1" s="93"/>
      <c r="B1" s="93"/>
      <c r="C1" s="93"/>
      <c r="D1" s="93"/>
      <c r="E1" s="93"/>
      <c r="I1" s="55" t="s">
        <v>41</v>
      </c>
      <c r="J1" s="1"/>
      <c r="K1" s="94" t="s">
        <v>4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53</v>
      </c>
      <c r="G2" s="9">
        <f>G24</f>
        <v>1.8750989361736661</v>
      </c>
      <c r="I2" s="56">
        <f>G2-I9</f>
        <v>0.12472963623789157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'EPM -Oct'!K3</f>
        <v>2.1619061817436549</v>
      </c>
      <c r="L3" s="66">
        <f>'EPM -Oct'!L3</f>
        <v>3.5127526064074051</v>
      </c>
      <c r="M3" s="66">
        <f>'EPM -Oct'!M3</f>
        <v>1.9457708871662234</v>
      </c>
    </row>
    <row r="4" spans="1:13" ht="18.75">
      <c r="A4" s="7"/>
      <c r="B4" s="22" t="s">
        <v>22</v>
      </c>
      <c r="C4" s="62">
        <f>L13</f>
        <v>2.480921418584952</v>
      </c>
      <c r="D4" s="9" t="s">
        <v>23</v>
      </c>
      <c r="E4" s="62">
        <f>K13</f>
        <v>1.9728443788905725</v>
      </c>
      <c r="F4" s="8"/>
      <c r="G4" s="8"/>
      <c r="H4" s="8"/>
      <c r="I4" s="8"/>
      <c r="J4" s="3" t="s">
        <v>9</v>
      </c>
      <c r="K4" s="66">
        <f>'EPM -Oct'!K4</f>
        <v>2.1679370078010947</v>
      </c>
      <c r="L4" s="66">
        <f>'EPM -Oct'!L4</f>
        <v>3.1855113534320991</v>
      </c>
      <c r="M4" s="66">
        <f>'EPM -Oct'!M4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1.8061520953536463</v>
      </c>
      <c r="D5" s="7"/>
      <c r="E5" s="7"/>
      <c r="F5" s="8"/>
      <c r="G5" s="8"/>
      <c r="H5" s="8"/>
      <c r="I5" s="8"/>
      <c r="J5" s="3" t="s">
        <v>10</v>
      </c>
      <c r="K5" s="66">
        <f>'EPM -Oct'!K5</f>
        <v>2.1929193123343618</v>
      </c>
      <c r="L5" s="66">
        <f>'EPM -Oct'!L5</f>
        <v>3.1537922609655382</v>
      </c>
      <c r="M5" s="66">
        <f>'EPM -Oct'!M5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'EPM -Oct'!K6</f>
        <v>2.0741135454178008</v>
      </c>
      <c r="L6" s="66">
        <f>'EPM -Oct'!L6</f>
        <v>2.7112800039065963</v>
      </c>
      <c r="M6" s="66">
        <f>'EPM -Oct'!M6</f>
        <v>1.8449966193373881</v>
      </c>
    </row>
    <row r="7" spans="1:13" ht="15.75">
      <c r="A7" s="7"/>
      <c r="B7" s="25">
        <f>1+1/(12*C5)+1/(288*C5*C5)-139/(51840*C5*C5*C5)</f>
        <v>1.0467479086192018</v>
      </c>
      <c r="C7" s="13" t="s">
        <v>26</v>
      </c>
      <c r="D7" s="12"/>
      <c r="E7" s="12"/>
      <c r="J7" s="3" t="s">
        <v>12</v>
      </c>
      <c r="K7" s="66">
        <f>'EPM -Oct'!K7</f>
        <v>2.0812645129552791</v>
      </c>
      <c r="L7" s="66">
        <f>'EPM -Oct'!L7</f>
        <v>3.1236231932986618</v>
      </c>
      <c r="M7" s="66">
        <f>'EPM -Oct'!M7</f>
        <v>1.8621820615795657</v>
      </c>
    </row>
    <row r="8" spans="1:13" ht="15.75">
      <c r="A8" s="7"/>
      <c r="B8" s="26">
        <f>EXP(-C5)</f>
        <v>0.16428507543345422</v>
      </c>
      <c r="C8" s="14"/>
      <c r="D8" s="7"/>
      <c r="E8" s="7"/>
      <c r="G8" s="96"/>
      <c r="I8" s="15" t="s">
        <v>48</v>
      </c>
      <c r="J8" s="3" t="s">
        <v>13</v>
      </c>
      <c r="K8" s="66">
        <f>'EPM -Oct'!K8</f>
        <v>1.9914087789660555</v>
      </c>
      <c r="L8" s="66">
        <f>'EPM -Oct'!L8</f>
        <v>3.0386161280093082</v>
      </c>
      <c r="M8" s="66">
        <f>'EPM -Oct'!M8</f>
        <v>1.7795307443365633</v>
      </c>
    </row>
    <row r="9" spans="1:13" ht="15.75">
      <c r="A9" s="7"/>
      <c r="B9" s="27">
        <f>POWER(C5,C5-1)</f>
        <v>1.6105827098446877</v>
      </c>
      <c r="C9" s="16"/>
      <c r="D9" s="7"/>
      <c r="E9" s="7"/>
      <c r="F9" s="20">
        <f>E20/I9</f>
        <v>0.43070486638509836</v>
      </c>
      <c r="G9" s="97"/>
      <c r="I9" s="63">
        <f>M13</f>
        <v>1.7503692999357745</v>
      </c>
      <c r="J9" s="3" t="s">
        <v>14</v>
      </c>
      <c r="K9" s="66">
        <f>'EPM -Oct'!K9</f>
        <v>1.9816396706193411</v>
      </c>
      <c r="L9" s="66">
        <f>'EPM -Oct'!L9</f>
        <v>3.1395675391135263</v>
      </c>
      <c r="M9" s="66">
        <f>'EPM -Oct'!M9</f>
        <v>1.7734685255597809</v>
      </c>
    </row>
    <row r="10" spans="1:13" ht="15.75">
      <c r="A10" s="7"/>
      <c r="B10" s="28">
        <f>SQRT(C5*2*22/7)</f>
        <v>3.3694147901285776</v>
      </c>
      <c r="C10" s="17"/>
      <c r="D10" s="7"/>
      <c r="E10" s="7"/>
      <c r="G10" s="97"/>
      <c r="J10" s="3" t="s">
        <v>15</v>
      </c>
      <c r="K10" s="66">
        <f>'EPM -Oct'!K10</f>
        <v>1.9590605042987337</v>
      </c>
      <c r="L10" s="66">
        <f>'EPM -Oct'!L10</f>
        <v>2.4761770122387752</v>
      </c>
      <c r="M10" s="66">
        <f>'EPM -Oct'!M10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1.5557482156036754E-2</v>
      </c>
      <c r="H11" s="60" t="s">
        <v>45</v>
      </c>
      <c r="I11" s="60"/>
      <c r="J11" s="3" t="s">
        <v>16</v>
      </c>
      <c r="K11" s="66">
        <f>'EPM -Oct'!K11</f>
        <v>1.7837832332335157</v>
      </c>
      <c r="L11" s="66">
        <f>'EPM -Oct'!L11</f>
        <v>2.8567194441642942</v>
      </c>
      <c r="M11" s="66">
        <f>'EPM -Oct'!M11</f>
        <v>1.5898268398268449</v>
      </c>
    </row>
    <row r="12" spans="1:13" ht="21">
      <c r="A12" s="4" t="s">
        <v>27</v>
      </c>
      <c r="B12" s="29">
        <f>B7*B8*B9*B10</f>
        <v>0.93320643258882596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4">
        <f>SQRT(G12)</f>
        <v>0</v>
      </c>
      <c r="J12" s="3" t="s">
        <v>17</v>
      </c>
      <c r="K12" s="66">
        <f>'EPM -Oct'!K12</f>
        <v>1.9682529629574681</v>
      </c>
      <c r="L12" s="66">
        <f>'EPM -Oct'!L12</f>
        <v>2.6459825585540955</v>
      </c>
      <c r="M12" s="66">
        <f>'EPM -Oct'!M12</f>
        <v>1.7494152046783538</v>
      </c>
    </row>
    <row r="13" spans="1:13" ht="18.75">
      <c r="A13" s="7"/>
      <c r="B13" s="22" t="s">
        <v>22</v>
      </c>
      <c r="C13" s="10">
        <f>C4</f>
        <v>2.480921418584952</v>
      </c>
      <c r="D13" s="9" t="s">
        <v>23</v>
      </c>
      <c r="E13" s="10">
        <f>E4</f>
        <v>1.9728443788905725</v>
      </c>
      <c r="F13" t="s">
        <v>43</v>
      </c>
      <c r="G13" s="57">
        <f>(H17-G2)*(H17-G2)</f>
        <v>1.5557482156036754E-2</v>
      </c>
      <c r="H13" s="60" t="s">
        <v>47</v>
      </c>
      <c r="I13" s="61">
        <f>1-G12/G13</f>
        <v>1</v>
      </c>
      <c r="J13" s="3" t="s">
        <v>18</v>
      </c>
      <c r="K13" s="66">
        <f>'EPM -Oct'!K13</f>
        <v>1.9728443788905725</v>
      </c>
      <c r="L13" s="66">
        <f>'EPM -Oct'!L13</f>
        <v>2.480921418584952</v>
      </c>
      <c r="M13" s="66">
        <f>'EPM -Oct'!M13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1.4030760476768231</v>
      </c>
      <c r="D14" s="7"/>
      <c r="E14" s="7"/>
      <c r="F14" s="99" t="s">
        <v>32</v>
      </c>
      <c r="G14" s="100"/>
      <c r="H14" s="59">
        <f>E13*E13*(B12-B20)</f>
        <v>0.56835401532378438</v>
      </c>
      <c r="J14" s="3" t="s">
        <v>19</v>
      </c>
      <c r="K14" s="66">
        <f>'EPM -Oct'!K14</f>
        <v>1.9905872092104615</v>
      </c>
      <c r="L14" s="66">
        <f>'EPM -Oct'!L14</f>
        <v>2.8185087186494568</v>
      </c>
      <c r="M14" s="66">
        <f>'EPM -Oct'!M14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'EPM -Oct'!K15</f>
        <v>2.0271431082023619</v>
      </c>
      <c r="L15" s="66">
        <f>'EPM -Oct'!L15</f>
        <v>2.9286210197770592</v>
      </c>
      <c r="M15" s="66">
        <f>'EPM -Oct'!M15</f>
        <v>1.809278652257581</v>
      </c>
    </row>
    <row r="16" spans="1:13">
      <c r="A16" s="7"/>
      <c r="B16" s="25">
        <f>1+1/(12*C14)+1/(288*C14*C14)-139/(51840*C14*C14*C14)</f>
        <v>1.0601863473958926</v>
      </c>
      <c r="C16" s="13" t="s">
        <v>26</v>
      </c>
      <c r="D16" s="12"/>
      <c r="E16" s="12"/>
    </row>
    <row r="17" spans="1:15" ht="21">
      <c r="A17" s="7"/>
      <c r="B17" s="26">
        <f>EXP(-C14)</f>
        <v>0.24583958538703116</v>
      </c>
      <c r="C17" s="14"/>
      <c r="D17" s="7"/>
      <c r="E17" s="7"/>
      <c r="F17" s="99" t="s">
        <v>51</v>
      </c>
      <c r="G17" s="100"/>
      <c r="H17" s="35">
        <f>E13*B21</f>
        <v>1.7503692999357745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1.1462646865002144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2.480921418584952</v>
      </c>
      <c r="L18" s="54">
        <f>E4</f>
        <v>1.9728443788905725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2.9697365467033849</v>
      </c>
      <c r="C19" s="17"/>
      <c r="D19" s="7"/>
      <c r="E19" s="7"/>
      <c r="F19" s="33"/>
      <c r="G19" s="34"/>
      <c r="J19" s="7">
        <v>0.25</v>
      </c>
      <c r="K19" s="50">
        <f>K18</f>
        <v>2.480921418584952</v>
      </c>
      <c r="L19" s="50">
        <f>L18</f>
        <v>1.9728443788905725</v>
      </c>
      <c r="M19" s="51">
        <f>N19-N18</f>
        <v>5.9284861157625768E-3</v>
      </c>
      <c r="N19" s="52">
        <f t="shared" ref="N19:N49" si="0">WEIBULL(J19,K19,L19,TRUE)</f>
        <v>5.9284861157625768E-3</v>
      </c>
      <c r="O19">
        <f t="shared" ref="O19:O62" si="1">J19*M19</f>
        <v>1.4821215289406442E-3</v>
      </c>
    </row>
    <row r="20" spans="1:15" ht="21">
      <c r="A20" s="4" t="s">
        <v>29</v>
      </c>
      <c r="B20" s="29">
        <f>B21*B21</f>
        <v>0.78717939494975875</v>
      </c>
      <c r="C20" s="88" t="s">
        <v>30</v>
      </c>
      <c r="D20" s="89"/>
      <c r="E20" s="10">
        <f>E13*SQRT(B12-B20)</f>
        <v>0.75389257545341593</v>
      </c>
      <c r="F20" s="34"/>
      <c r="G20" s="34"/>
      <c r="J20" s="7">
        <v>0.5</v>
      </c>
      <c r="K20" s="50">
        <f t="shared" ref="K20:L35" si="2">K19</f>
        <v>2.480921418584952</v>
      </c>
      <c r="L20" s="50">
        <f t="shared" si="2"/>
        <v>1.9728443788905725</v>
      </c>
      <c r="M20" s="51">
        <f t="shared" ref="M20:M62" si="3">N20-N19</f>
        <v>2.6721121165972805E-2</v>
      </c>
      <c r="N20" s="52">
        <f t="shared" si="0"/>
        <v>3.2649607281735382E-2</v>
      </c>
      <c r="O20">
        <f t="shared" si="1"/>
        <v>1.3360560582986403E-2</v>
      </c>
    </row>
    <row r="21" spans="1:15" ht="21">
      <c r="A21" s="4" t="s">
        <v>31</v>
      </c>
      <c r="B21" s="29">
        <f>B16*B17*B18*B19</f>
        <v>0.88723130859418997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2.480921418584952</v>
      </c>
      <c r="L21" s="50">
        <f t="shared" si="2"/>
        <v>1.9728443788905725</v>
      </c>
      <c r="M21" s="51">
        <f t="shared" si="3"/>
        <v>5.4121204892488728E-2</v>
      </c>
      <c r="N21" s="52">
        <f t="shared" si="0"/>
        <v>8.677081217422411E-2</v>
      </c>
      <c r="O21">
        <f t="shared" si="1"/>
        <v>4.0590903669366546E-2</v>
      </c>
    </row>
    <row r="22" spans="1:15">
      <c r="J22" s="7">
        <v>1</v>
      </c>
      <c r="K22" s="50">
        <f t="shared" si="2"/>
        <v>2.480921418584952</v>
      </c>
      <c r="L22" s="50">
        <f t="shared" si="2"/>
        <v>1.9728443788905725</v>
      </c>
      <c r="M22" s="51">
        <f t="shared" si="3"/>
        <v>8.2382160575363184E-2</v>
      </c>
      <c r="N22" s="52">
        <f t="shared" si="0"/>
        <v>0.16915297274958729</v>
      </c>
      <c r="O22">
        <f t="shared" si="1"/>
        <v>8.2382160575363184E-2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2.480921418584952</v>
      </c>
      <c r="L23" s="50">
        <f t="shared" si="2"/>
        <v>1.9728443788905725</v>
      </c>
      <c r="M23" s="51">
        <f t="shared" si="3"/>
        <v>0.10640046515408197</v>
      </c>
      <c r="N23" s="52">
        <f t="shared" si="0"/>
        <v>0.27555343790366926</v>
      </c>
      <c r="O23">
        <f t="shared" si="1"/>
        <v>0.13300058144260246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1.8750989361736661</v>
      </c>
      <c r="J24" s="7">
        <f t="shared" ref="J24:J55" si="4">J23+0.25</f>
        <v>1.5</v>
      </c>
      <c r="K24" s="50">
        <f t="shared" si="2"/>
        <v>2.480921418584952</v>
      </c>
      <c r="L24" s="50">
        <f t="shared" si="2"/>
        <v>1.9728443788905725</v>
      </c>
      <c r="M24" s="51">
        <f t="shared" si="3"/>
        <v>0.12197700698395564</v>
      </c>
      <c r="N24" s="52">
        <f t="shared" si="0"/>
        <v>0.3975304448876249</v>
      </c>
      <c r="O24">
        <f t="shared" si="1"/>
        <v>0.18296551047593346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2.480921418584952</v>
      </c>
      <c r="L25" s="50">
        <f t="shared" si="2"/>
        <v>1.9728443788905725</v>
      </c>
      <c r="M25" s="51">
        <f t="shared" si="3"/>
        <v>0.12667690280993571</v>
      </c>
      <c r="N25" s="52">
        <f t="shared" si="0"/>
        <v>0.52420734769756061</v>
      </c>
      <c r="O25">
        <f t="shared" si="1"/>
        <v>0.22168457991738749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2.480921418584952</v>
      </c>
      <c r="L26" s="50">
        <f t="shared" si="2"/>
        <v>1.9728443788905725</v>
      </c>
      <c r="M26" s="51">
        <f t="shared" si="3"/>
        <v>0.12038789378490045</v>
      </c>
      <c r="N26" s="52">
        <f t="shared" si="0"/>
        <v>0.64459524148246106</v>
      </c>
      <c r="O26">
        <f t="shared" si="1"/>
        <v>0.24077578756980089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2.480921418584952</v>
      </c>
      <c r="L27" s="50">
        <f t="shared" si="2"/>
        <v>1.9728443788905725</v>
      </c>
      <c r="M27" s="51">
        <f t="shared" si="3"/>
        <v>0.10522883988573462</v>
      </c>
      <c r="N27" s="52">
        <f t="shared" si="0"/>
        <v>0.74982408136819567</v>
      </c>
      <c r="O27">
        <f t="shared" si="1"/>
        <v>0.23676488974290288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2.480921418584952</v>
      </c>
      <c r="L28" s="50">
        <f t="shared" si="2"/>
        <v>1.9728443788905725</v>
      </c>
      <c r="M28" s="51">
        <f t="shared" si="3"/>
        <v>8.4797046841079693E-2</v>
      </c>
      <c r="N28" s="52">
        <f t="shared" si="0"/>
        <v>0.83462112820927536</v>
      </c>
      <c r="O28">
        <f t="shared" si="1"/>
        <v>0.21199261710269923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2.480921418584952</v>
      </c>
      <c r="L29" s="50">
        <f t="shared" si="2"/>
        <v>1.9728443788905725</v>
      </c>
      <c r="M29" s="51">
        <f t="shared" si="3"/>
        <v>6.3047900714232941E-2</v>
      </c>
      <c r="N29" s="52">
        <f t="shared" si="0"/>
        <v>0.89766902892350831</v>
      </c>
      <c r="O29">
        <f t="shared" si="1"/>
        <v>0.17338172696414059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2.480921418584952</v>
      </c>
      <c r="L30" s="50">
        <f t="shared" si="2"/>
        <v>1.9728443788905725</v>
      </c>
      <c r="M30" s="51">
        <f t="shared" si="3"/>
        <v>4.3245711392479791E-2</v>
      </c>
      <c r="N30" s="52">
        <f t="shared" si="0"/>
        <v>0.9409147403159881</v>
      </c>
      <c r="O30">
        <f t="shared" si="1"/>
        <v>0.12973713417743937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2.480921418584952</v>
      </c>
      <c r="L31" s="50">
        <f t="shared" si="2"/>
        <v>1.9728443788905725</v>
      </c>
      <c r="M31" s="51">
        <f t="shared" si="3"/>
        <v>2.7344964171451602E-2</v>
      </c>
      <c r="N31" s="52">
        <f t="shared" si="0"/>
        <v>0.9682597044874397</v>
      </c>
      <c r="O31">
        <f t="shared" si="1"/>
        <v>8.8871133557217707E-2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2.480921418584952</v>
      </c>
      <c r="L32" s="50">
        <f t="shared" si="2"/>
        <v>1.9728443788905725</v>
      </c>
      <c r="M32" s="51">
        <f t="shared" si="3"/>
        <v>1.5921554711853525E-2</v>
      </c>
      <c r="N32" s="52">
        <f t="shared" si="0"/>
        <v>0.98418125919929322</v>
      </c>
      <c r="O32">
        <f t="shared" si="1"/>
        <v>5.5725441491487337E-2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2.480921418584952</v>
      </c>
      <c r="L33" s="50">
        <f t="shared" si="2"/>
        <v>1.9728443788905725</v>
      </c>
      <c r="M33" s="51">
        <f t="shared" si="3"/>
        <v>8.5245075955079352E-3</v>
      </c>
      <c r="N33" s="52">
        <f t="shared" si="0"/>
        <v>0.99270576679480116</v>
      </c>
      <c r="O33">
        <f t="shared" si="1"/>
        <v>3.1966903483154757E-2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2.480921418584952</v>
      </c>
      <c r="L34" s="50">
        <f t="shared" si="2"/>
        <v>1.9728443788905725</v>
      </c>
      <c r="M34" s="51">
        <f t="shared" si="3"/>
        <v>4.190424357437883E-3</v>
      </c>
      <c r="N34" s="52">
        <f t="shared" si="0"/>
        <v>0.99689619115223904</v>
      </c>
      <c r="O34">
        <f t="shared" si="1"/>
        <v>1.6761697429751532E-2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2.480921418584952</v>
      </c>
      <c r="L35" s="50">
        <f t="shared" si="2"/>
        <v>1.9728443788905725</v>
      </c>
      <c r="M35" s="51">
        <f t="shared" si="3"/>
        <v>1.8881337983822633E-3</v>
      </c>
      <c r="N35" s="52">
        <f t="shared" si="0"/>
        <v>0.99878432495062131</v>
      </c>
      <c r="O35">
        <f t="shared" si="1"/>
        <v>8.0245686431246188E-3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2.480921418584952</v>
      </c>
      <c r="L36" s="50">
        <f t="shared" si="5"/>
        <v>1.9728443788905725</v>
      </c>
      <c r="M36" s="51">
        <f t="shared" si="3"/>
        <v>7.7847312226775323E-4</v>
      </c>
      <c r="N36" s="52">
        <f t="shared" si="0"/>
        <v>0.99956279807288906</v>
      </c>
      <c r="O36">
        <f t="shared" si="1"/>
        <v>3.5031290502048895E-3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2.480921418584952</v>
      </c>
      <c r="L37" s="50">
        <f t="shared" si="5"/>
        <v>1.9728443788905725</v>
      </c>
      <c r="M37" s="51">
        <f t="shared" si="3"/>
        <v>2.9317106596393749E-4</v>
      </c>
      <c r="N37" s="52">
        <f t="shared" si="0"/>
        <v>0.999855969138853</v>
      </c>
      <c r="O37">
        <f t="shared" si="1"/>
        <v>1.3925625633287031E-3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2.480921418584952</v>
      </c>
      <c r="L38" s="50">
        <f t="shared" si="5"/>
        <v>1.9728443788905725</v>
      </c>
      <c r="M38" s="51">
        <f t="shared" si="3"/>
        <v>1.0066636761885128E-4</v>
      </c>
      <c r="N38" s="52">
        <f t="shared" si="0"/>
        <v>0.99995663550647185</v>
      </c>
      <c r="O38">
        <f t="shared" si="1"/>
        <v>5.0333183809425641E-4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2.480921418584952</v>
      </c>
      <c r="L39" s="50">
        <f t="shared" si="5"/>
        <v>1.9728443788905725</v>
      </c>
      <c r="M39" s="51">
        <f t="shared" si="3"/>
        <v>3.1459158510549479E-5</v>
      </c>
      <c r="N39" s="52">
        <f t="shared" si="0"/>
        <v>0.9999880946649824</v>
      </c>
      <c r="O39">
        <f t="shared" si="1"/>
        <v>1.6516058218038476E-4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2.480921418584952</v>
      </c>
      <c r="L40" s="50">
        <f t="shared" si="5"/>
        <v>1.9728443788905725</v>
      </c>
      <c r="M40" s="51">
        <f t="shared" si="3"/>
        <v>8.9314373217241894E-6</v>
      </c>
      <c r="N40" s="52">
        <f t="shared" si="0"/>
        <v>0.99999702610230412</v>
      </c>
      <c r="O40">
        <f t="shared" si="1"/>
        <v>4.9122905269483041E-5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2.480921418584952</v>
      </c>
      <c r="L41" s="50">
        <f t="shared" si="5"/>
        <v>1.9728443788905725</v>
      </c>
      <c r="M41" s="51">
        <f t="shared" si="3"/>
        <v>2.2994330579617639E-6</v>
      </c>
      <c r="N41" s="52">
        <f t="shared" si="0"/>
        <v>0.99999932553536208</v>
      </c>
      <c r="O41">
        <f t="shared" si="1"/>
        <v>1.3221740083280142E-5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2.480921418584952</v>
      </c>
      <c r="L42" s="50">
        <f t="shared" si="5"/>
        <v>1.9728443788905725</v>
      </c>
      <c r="M42" s="51">
        <f t="shared" si="3"/>
        <v>5.3587381787512101E-7</v>
      </c>
      <c r="N42" s="52">
        <f t="shared" si="0"/>
        <v>0.99999986140917996</v>
      </c>
      <c r="O42">
        <f t="shared" si="1"/>
        <v>3.215242907250726E-6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2.480921418584952</v>
      </c>
      <c r="L43" s="50">
        <f t="shared" si="5"/>
        <v>1.9728443788905725</v>
      </c>
      <c r="M43" s="51">
        <f t="shared" si="3"/>
        <v>1.128415170192909E-7</v>
      </c>
      <c r="N43" s="52">
        <f t="shared" si="0"/>
        <v>0.99999997425069698</v>
      </c>
      <c r="O43">
        <f t="shared" si="1"/>
        <v>7.0525948137056815E-7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2.480921418584952</v>
      </c>
      <c r="L44" s="50">
        <f t="shared" si="5"/>
        <v>1.9728443788905725</v>
      </c>
      <c r="M44" s="51">
        <f t="shared" si="3"/>
        <v>2.1432275509880583E-8</v>
      </c>
      <c r="N44" s="52">
        <f t="shared" si="0"/>
        <v>0.99999999568297249</v>
      </c>
      <c r="O44">
        <f t="shared" si="1"/>
        <v>1.3930979081422379E-7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2.480921418584952</v>
      </c>
      <c r="L45" s="50">
        <f t="shared" si="5"/>
        <v>1.9728443788905725</v>
      </c>
      <c r="M45" s="51">
        <f t="shared" si="3"/>
        <v>3.6651846002655475E-9</v>
      </c>
      <c r="N45" s="52">
        <f t="shared" si="0"/>
        <v>0.99999999934815709</v>
      </c>
      <c r="O45">
        <f t="shared" si="1"/>
        <v>2.4739996051792446E-8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2.480921418584952</v>
      </c>
      <c r="L46" s="50">
        <f t="shared" si="5"/>
        <v>1.9728443788905725</v>
      </c>
      <c r="M46" s="51">
        <f t="shared" si="3"/>
        <v>5.6337068343736973E-10</v>
      </c>
      <c r="N46" s="52">
        <f t="shared" si="0"/>
        <v>0.99999999991152777</v>
      </c>
      <c r="O46">
        <f t="shared" si="1"/>
        <v>3.9435947840615881E-9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2.480921418584952</v>
      </c>
      <c r="L47" s="50">
        <f t="shared" si="5"/>
        <v>1.9728443788905725</v>
      </c>
      <c r="M47" s="51">
        <f t="shared" si="3"/>
        <v>7.7698625311484193E-11</v>
      </c>
      <c r="N47" s="52">
        <f t="shared" si="0"/>
        <v>0.9999999999892264</v>
      </c>
      <c r="O47">
        <f t="shared" si="1"/>
        <v>5.633150335082604E-10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2.480921418584952</v>
      </c>
      <c r="L48" s="50">
        <f t="shared" si="5"/>
        <v>1.9728443788905725</v>
      </c>
      <c r="M48" s="51">
        <f t="shared" si="3"/>
        <v>9.5986552040017159E-12</v>
      </c>
      <c r="N48" s="52">
        <f t="shared" si="0"/>
        <v>0.99999999999882505</v>
      </c>
      <c r="O48">
        <f t="shared" si="1"/>
        <v>7.1989914030012869E-11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2.480921418584952</v>
      </c>
      <c r="L49" s="50">
        <f t="shared" si="5"/>
        <v>1.9728443788905725</v>
      </c>
      <c r="M49" s="51">
        <f t="shared" si="3"/>
        <v>1.060374010819487E-12</v>
      </c>
      <c r="N49" s="52">
        <f t="shared" si="0"/>
        <v>0.99999999999988542</v>
      </c>
      <c r="O49">
        <f t="shared" si="1"/>
        <v>8.2178985838510243E-12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2.480921418584952</v>
      </c>
      <c r="L50" s="50">
        <f t="shared" si="5"/>
        <v>1.9728443788905725</v>
      </c>
      <c r="M50" s="51">
        <f t="shared" si="3"/>
        <v>1.0458300891968975E-13</v>
      </c>
      <c r="N50" s="52">
        <f>WEIBULL(J50,K50,L50,TRUE)</f>
        <v>0.99999999999999001</v>
      </c>
      <c r="O50">
        <f t="shared" si="1"/>
        <v>8.3666407135751797E-13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2.480921418584952</v>
      </c>
      <c r="L51" s="50">
        <f t="shared" si="5"/>
        <v>1.9728443788905725</v>
      </c>
      <c r="M51" s="51">
        <f t="shared" si="3"/>
        <v>9.2148511043887993E-15</v>
      </c>
      <c r="N51" s="52">
        <f t="shared" ref="N51:N62" si="6">WEIBULL(J51,K51,L51,TRUE)</f>
        <v>0.99999999999999922</v>
      </c>
      <c r="O51">
        <f t="shared" si="1"/>
        <v>7.6022521611207594E-14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2.480921418584952</v>
      </c>
      <c r="L52" s="50">
        <f t="shared" si="7"/>
        <v>1.9728443788905725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2.480921418584952</v>
      </c>
      <c r="L53" s="50">
        <f t="shared" si="7"/>
        <v>1.9728443788905725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2.480921418584952</v>
      </c>
      <c r="L54" s="50">
        <f t="shared" si="7"/>
        <v>1.9728443788905725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2.480921418584952</v>
      </c>
      <c r="L55" s="50">
        <f t="shared" si="7"/>
        <v>1.9728443788905725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2.480921418584952</v>
      </c>
      <c r="L56" s="50">
        <f t="shared" si="7"/>
        <v>1.9728443788905725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2.480921418584952</v>
      </c>
      <c r="L57" s="50">
        <f t="shared" si="7"/>
        <v>1.9728443788905725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2.480921418584952</v>
      </c>
      <c r="L58" s="50">
        <f t="shared" si="7"/>
        <v>1.9728443788905725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2.480921418584952</v>
      </c>
      <c r="L59" s="50">
        <f t="shared" si="7"/>
        <v>1.9728443788905725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2.480921418584952</v>
      </c>
      <c r="L60" s="50">
        <f t="shared" si="7"/>
        <v>1.9728443788905725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2.480921418584952</v>
      </c>
      <c r="L61" s="50">
        <f t="shared" si="7"/>
        <v>1.9728443788905725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2.480921418584952</v>
      </c>
      <c r="L62" s="50">
        <f t="shared" si="7"/>
        <v>1.9728443788905725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85"/>
  <sheetViews>
    <sheetView topLeftCell="D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 customHeight="1">
      <c r="A1" s="93"/>
      <c r="B1" s="93"/>
      <c r="C1" s="93"/>
      <c r="D1" s="93"/>
      <c r="E1" s="93"/>
      <c r="I1" s="55" t="s">
        <v>41</v>
      </c>
      <c r="J1" s="1"/>
      <c r="K1" s="94" t="s">
        <v>4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53</v>
      </c>
      <c r="G2" s="9">
        <f>G24</f>
        <v>1.8979607633507691</v>
      </c>
      <c r="I2" s="56">
        <f>G2-I9</f>
        <v>0.12475131697059094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'EPM -Nov'!K3</f>
        <v>2.1619061817436549</v>
      </c>
      <c r="L3" s="66">
        <f>'EPM -Nov'!L3</f>
        <v>3.5127526064074051</v>
      </c>
      <c r="M3" s="66">
        <f>'EPM -Nov'!M3</f>
        <v>1.9457708871662234</v>
      </c>
    </row>
    <row r="4" spans="1:13" ht="18.75">
      <c r="A4" s="7"/>
      <c r="B4" s="22" t="s">
        <v>22</v>
      </c>
      <c r="C4" s="62">
        <f>L14</f>
        <v>2.8185087186494568</v>
      </c>
      <c r="D4" s="9" t="s">
        <v>23</v>
      </c>
      <c r="E4" s="62">
        <f>K14</f>
        <v>1.9905872092104615</v>
      </c>
      <c r="F4" s="8"/>
      <c r="G4" s="8"/>
      <c r="H4" s="8"/>
      <c r="I4" s="8"/>
      <c r="J4" s="3" t="s">
        <v>9</v>
      </c>
      <c r="K4" s="66">
        <f>'EPM -Nov'!K4</f>
        <v>2.1679370078010947</v>
      </c>
      <c r="L4" s="66">
        <f>'EPM -Nov'!L4</f>
        <v>3.1855113534320991</v>
      </c>
      <c r="M4" s="66">
        <f>'EPM -Nov'!M4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1.7095951084935224</v>
      </c>
      <c r="D5" s="7"/>
      <c r="E5" s="7"/>
      <c r="F5" s="8"/>
      <c r="G5" s="8"/>
      <c r="H5" s="8"/>
      <c r="I5" s="8"/>
      <c r="J5" s="3" t="s">
        <v>10</v>
      </c>
      <c r="K5" s="66">
        <f>'EPM -Nov'!K5</f>
        <v>2.1929193123343618</v>
      </c>
      <c r="L5" s="66">
        <f>'EPM -Nov'!L5</f>
        <v>3.1537922609655382</v>
      </c>
      <c r="M5" s="66">
        <f>'EPM -Nov'!M5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'EPM -Nov'!K6</f>
        <v>2.0741135454178008</v>
      </c>
      <c r="L6" s="66">
        <f>'EPM -Nov'!L6</f>
        <v>2.7112800039065963</v>
      </c>
      <c r="M6" s="66">
        <f>'EPM -Nov'!M6</f>
        <v>1.8449966193373881</v>
      </c>
    </row>
    <row r="7" spans="1:13" ht="15.75">
      <c r="A7" s="7"/>
      <c r="B7" s="25">
        <f>1+1/(12*C5)+1/(288*C5*C5)-139/(51840*C5*C5*C5)</f>
        <v>1.0493958736429148</v>
      </c>
      <c r="C7" s="13" t="s">
        <v>26</v>
      </c>
      <c r="D7" s="12"/>
      <c r="E7" s="12"/>
      <c r="J7" s="3" t="s">
        <v>12</v>
      </c>
      <c r="K7" s="66">
        <f>'EPM -Nov'!K7</f>
        <v>2.0812645129552791</v>
      </c>
      <c r="L7" s="66">
        <f>'EPM -Nov'!L7</f>
        <v>3.1236231932986618</v>
      </c>
      <c r="M7" s="66">
        <f>'EPM -Nov'!M7</f>
        <v>1.8621820615795657</v>
      </c>
    </row>
    <row r="8" spans="1:13" ht="15.75">
      <c r="A8" s="7"/>
      <c r="B8" s="26">
        <f>EXP(-C5)</f>
        <v>0.18093903846767584</v>
      </c>
      <c r="C8" s="14"/>
      <c r="D8" s="7"/>
      <c r="E8" s="7"/>
      <c r="G8" s="96"/>
      <c r="I8" s="15" t="s">
        <v>48</v>
      </c>
      <c r="J8" s="3" t="s">
        <v>13</v>
      </c>
      <c r="K8" s="66">
        <f>'EPM -Nov'!K8</f>
        <v>1.9914087789660555</v>
      </c>
      <c r="L8" s="66">
        <f>'EPM -Nov'!L8</f>
        <v>3.0386161280093082</v>
      </c>
      <c r="M8" s="66">
        <f>'EPM -Nov'!M8</f>
        <v>1.7795307443365633</v>
      </c>
    </row>
    <row r="9" spans="1:13" ht="15.75">
      <c r="A9" s="7"/>
      <c r="B9" s="27">
        <f>POWER(C5,C5-1)</f>
        <v>1.4630525409978594</v>
      </c>
      <c r="C9" s="16"/>
      <c r="D9" s="7"/>
      <c r="E9" s="7"/>
      <c r="F9" s="20">
        <f>E20/I9</f>
        <v>0.38421259520569451</v>
      </c>
      <c r="G9" s="97"/>
      <c r="I9" s="63">
        <f>M14</f>
        <v>1.7732094463801782</v>
      </c>
      <c r="J9" s="3" t="s">
        <v>14</v>
      </c>
      <c r="K9" s="66">
        <f>'EPM -Nov'!K9</f>
        <v>1.9816396706193411</v>
      </c>
      <c r="L9" s="66">
        <f>'EPM -Nov'!L9</f>
        <v>3.1395675391135263</v>
      </c>
      <c r="M9" s="66">
        <f>'EPM -Nov'!M9</f>
        <v>1.7734685255597809</v>
      </c>
    </row>
    <row r="10" spans="1:13" ht="15.75">
      <c r="A10" s="7"/>
      <c r="B10" s="28">
        <f>SQRT(C5*2*22/7)</f>
        <v>3.278113237251727</v>
      </c>
      <c r="C10" s="17"/>
      <c r="D10" s="7"/>
      <c r="E10" s="7"/>
      <c r="G10" s="97"/>
      <c r="J10" s="3" t="s">
        <v>15</v>
      </c>
      <c r="K10" s="66">
        <f>'EPM -Nov'!K10</f>
        <v>1.9590605042987337</v>
      </c>
      <c r="L10" s="66">
        <f>'EPM -Nov'!L10</f>
        <v>2.4761770122387752</v>
      </c>
      <c r="M10" s="66">
        <f>'EPM -Nov'!M10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1.5562891085896851E-2</v>
      </c>
      <c r="H11" s="60" t="s">
        <v>45</v>
      </c>
      <c r="I11" s="60"/>
      <c r="J11" s="3" t="s">
        <v>16</v>
      </c>
      <c r="K11" s="66">
        <f>'EPM -Nov'!K11</f>
        <v>1.7837832332335157</v>
      </c>
      <c r="L11" s="66">
        <f>'EPM -Nov'!L11</f>
        <v>2.8567194441642942</v>
      </c>
      <c r="M11" s="66">
        <f>'EPM -Nov'!M11</f>
        <v>1.5898268398268449</v>
      </c>
    </row>
    <row r="12" spans="1:13" ht="21">
      <c r="A12" s="4" t="s">
        <v>27</v>
      </c>
      <c r="B12" s="29">
        <f>B7*B8*B9*B10</f>
        <v>0.910658413826409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4">
        <f>SQRT(G12)</f>
        <v>0</v>
      </c>
      <c r="J12" s="3" t="s">
        <v>17</v>
      </c>
      <c r="K12" s="66">
        <f>'EPM -Nov'!K12</f>
        <v>1.9682529629574681</v>
      </c>
      <c r="L12" s="66">
        <f>'EPM -Nov'!L12</f>
        <v>2.6459825585540955</v>
      </c>
      <c r="M12" s="66">
        <f>'EPM -Nov'!M12</f>
        <v>1.7494152046783538</v>
      </c>
    </row>
    <row r="13" spans="1:13" ht="18.75">
      <c r="A13" s="7"/>
      <c r="B13" s="22" t="s">
        <v>22</v>
      </c>
      <c r="C13" s="10">
        <f>C4</f>
        <v>2.8185087186494568</v>
      </c>
      <c r="D13" s="9" t="s">
        <v>23</v>
      </c>
      <c r="E13" s="10">
        <f>E4</f>
        <v>1.9905872092104615</v>
      </c>
      <c r="F13" t="s">
        <v>43</v>
      </c>
      <c r="G13" s="57">
        <f>(H17-G2)*(H17-G2)</f>
        <v>1.5562891085896851E-2</v>
      </c>
      <c r="H13" s="60" t="s">
        <v>47</v>
      </c>
      <c r="I13" s="61">
        <f>1-G12/G13</f>
        <v>1</v>
      </c>
      <c r="J13" s="3" t="s">
        <v>18</v>
      </c>
      <c r="K13" s="66">
        <f>'EPM -Nov'!K13</f>
        <v>1.9728443788905725</v>
      </c>
      <c r="L13" s="66">
        <f>'EPM -Nov'!L13</f>
        <v>2.480921418584952</v>
      </c>
      <c r="M13" s="66">
        <f>'EPM -Nov'!M13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1.3547975542467612</v>
      </c>
      <c r="D14" s="7"/>
      <c r="E14" s="7"/>
      <c r="F14" s="99" t="s">
        <v>32</v>
      </c>
      <c r="G14" s="100"/>
      <c r="H14" s="59">
        <f>E13*E13*(B12-B20)</f>
        <v>0.46415525096300181</v>
      </c>
      <c r="J14" s="3" t="s">
        <v>19</v>
      </c>
      <c r="K14" s="66">
        <f>'EPM -Nov'!K14</f>
        <v>1.9905872092104615</v>
      </c>
      <c r="L14" s="66">
        <f>'EPM -Nov'!L14</f>
        <v>2.8185087186494568</v>
      </c>
      <c r="M14" s="66">
        <f>'EPM -Nov'!M14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'EPM -Nov'!K15</f>
        <v>2.0271431082023619</v>
      </c>
      <c r="L15" s="66">
        <f>'EPM -Nov'!L15</f>
        <v>2.9286210197770592</v>
      </c>
      <c r="M15" s="66">
        <f>'EPM -Nov'!M15</f>
        <v>1.809278652257581</v>
      </c>
    </row>
    <row r="16" spans="1:13">
      <c r="A16" s="7"/>
      <c r="B16" s="25">
        <f>1+1/(12*C14)+1/(288*C14*C14)-139/(51840*C14*C14*C14)</f>
        <v>1.0623232653230004</v>
      </c>
      <c r="C16" s="13" t="s">
        <v>26</v>
      </c>
      <c r="D16" s="12"/>
      <c r="E16" s="12"/>
    </row>
    <row r="17" spans="1:15" ht="21">
      <c r="A17" s="7"/>
      <c r="B17" s="26">
        <f>EXP(-C14)</f>
        <v>0.25799952007239607</v>
      </c>
      <c r="C17" s="14"/>
      <c r="D17" s="7"/>
      <c r="E17" s="7"/>
      <c r="F17" s="99" t="s">
        <v>51</v>
      </c>
      <c r="G17" s="100"/>
      <c r="H17" s="35">
        <f>E13*B21</f>
        <v>1.7732094463801782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1.1137525618102442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2.8185087186494568</v>
      </c>
      <c r="L18" s="54">
        <f>E4</f>
        <v>1.9905872092104615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2.9181964191910801</v>
      </c>
      <c r="C19" s="17"/>
      <c r="D19" s="7"/>
      <c r="E19" s="7"/>
      <c r="F19" s="33"/>
      <c r="G19" s="34"/>
      <c r="J19" s="7">
        <v>0.25</v>
      </c>
      <c r="K19" s="50">
        <f>K18</f>
        <v>2.8185087186494568</v>
      </c>
      <c r="L19" s="50">
        <f>L18</f>
        <v>1.9905872092104615</v>
      </c>
      <c r="M19" s="51">
        <f>N19-N18</f>
        <v>2.8825763824705808E-3</v>
      </c>
      <c r="N19" s="52">
        <f t="shared" ref="N19:N49" si="0">WEIBULL(J19,K19,L19,TRUE)</f>
        <v>2.8825763824705808E-3</v>
      </c>
      <c r="O19">
        <f t="shared" ref="O19:O62" si="1">J19*M19</f>
        <v>7.206440956176452E-4</v>
      </c>
    </row>
    <row r="20" spans="1:15" ht="21">
      <c r="A20" s="4" t="s">
        <v>29</v>
      </c>
      <c r="B20" s="29">
        <f>B21*B21</f>
        <v>0.79351959251063464</v>
      </c>
      <c r="C20" s="88" t="s">
        <v>30</v>
      </c>
      <c r="D20" s="89"/>
      <c r="E20" s="10">
        <f>E13*SQRT(B12-B20)</f>
        <v>0.68128940323698106</v>
      </c>
      <c r="F20" s="34"/>
      <c r="G20" s="34"/>
      <c r="J20" s="7">
        <v>0.5</v>
      </c>
      <c r="K20" s="50">
        <f t="shared" ref="K20:L35" si="2">K19</f>
        <v>2.8185087186494568</v>
      </c>
      <c r="L20" s="50">
        <f t="shared" si="2"/>
        <v>1.9905872092104615</v>
      </c>
      <c r="M20" s="51">
        <f t="shared" ref="M20:M62" si="3">N20-N19</f>
        <v>1.7275482278036325E-2</v>
      </c>
      <c r="N20" s="52">
        <f t="shared" si="0"/>
        <v>2.0158058660506906E-2</v>
      </c>
      <c r="O20">
        <f t="shared" si="1"/>
        <v>8.6377411390181624E-3</v>
      </c>
    </row>
    <row r="21" spans="1:15" ht="21">
      <c r="A21" s="4" t="s">
        <v>31</v>
      </c>
      <c r="B21" s="29">
        <f>B16*B17*B18*B19</f>
        <v>0.89079716687393806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2.8185087186494568</v>
      </c>
      <c r="L21" s="50">
        <f t="shared" si="2"/>
        <v>1.9905872092104615</v>
      </c>
      <c r="M21" s="51">
        <f t="shared" si="3"/>
        <v>4.1698580169901356E-2</v>
      </c>
      <c r="N21" s="52">
        <f t="shared" si="0"/>
        <v>6.1856638830408261E-2</v>
      </c>
      <c r="O21">
        <f t="shared" si="1"/>
        <v>3.1273935127426017E-2</v>
      </c>
    </row>
    <row r="22" spans="1:15">
      <c r="J22" s="7">
        <v>1</v>
      </c>
      <c r="K22" s="50">
        <f t="shared" si="2"/>
        <v>2.8185087186494568</v>
      </c>
      <c r="L22" s="50">
        <f t="shared" si="2"/>
        <v>1.9905872092104615</v>
      </c>
      <c r="M22" s="51">
        <f t="shared" si="3"/>
        <v>7.1956288471002217E-2</v>
      </c>
      <c r="N22" s="52">
        <f t="shared" si="0"/>
        <v>0.13381292730141048</v>
      </c>
      <c r="O22">
        <f t="shared" si="1"/>
        <v>7.1956288471002217E-2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2.8185087186494568</v>
      </c>
      <c r="L23" s="50">
        <f t="shared" si="2"/>
        <v>1.9905872092104615</v>
      </c>
      <c r="M23" s="51">
        <f t="shared" si="3"/>
        <v>0.10237925633093004</v>
      </c>
      <c r="N23" s="52">
        <f t="shared" si="0"/>
        <v>0.23619218363234051</v>
      </c>
      <c r="O23">
        <f t="shared" si="1"/>
        <v>0.12797407041366254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1.8979607633507691</v>
      </c>
      <c r="J24" s="7">
        <f t="shared" ref="J24:J55" si="4">J23+0.25</f>
        <v>1.5</v>
      </c>
      <c r="K24" s="50">
        <f t="shared" si="2"/>
        <v>2.8185087186494568</v>
      </c>
      <c r="L24" s="50">
        <f t="shared" si="2"/>
        <v>1.9905872092104615</v>
      </c>
      <c r="M24" s="51">
        <f t="shared" si="3"/>
        <v>0.12645794790651876</v>
      </c>
      <c r="N24" s="52">
        <f t="shared" si="0"/>
        <v>0.36265013153885928</v>
      </c>
      <c r="O24">
        <f t="shared" si="1"/>
        <v>0.18968692185977815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2.8185087186494568</v>
      </c>
      <c r="L25" s="50">
        <f t="shared" si="2"/>
        <v>1.9905872092104615</v>
      </c>
      <c r="M25" s="51">
        <f t="shared" si="3"/>
        <v>0.13854612893362861</v>
      </c>
      <c r="N25" s="52">
        <f t="shared" si="0"/>
        <v>0.50119626047248789</v>
      </c>
      <c r="O25">
        <f t="shared" si="1"/>
        <v>0.24245572563385007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2.8185087186494568</v>
      </c>
      <c r="L26" s="50">
        <f t="shared" si="2"/>
        <v>1.9905872092104615</v>
      </c>
      <c r="M26" s="51">
        <f t="shared" si="3"/>
        <v>0.1358156001818468</v>
      </c>
      <c r="N26" s="52">
        <f t="shared" si="0"/>
        <v>0.63701186065433468</v>
      </c>
      <c r="O26">
        <f t="shared" si="1"/>
        <v>0.27163120036369359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2.8185087186494568</v>
      </c>
      <c r="L27" s="50">
        <f t="shared" si="2"/>
        <v>1.9905872092104615</v>
      </c>
      <c r="M27" s="51">
        <f t="shared" si="3"/>
        <v>0.11942268691568092</v>
      </c>
      <c r="N27" s="52">
        <f t="shared" si="0"/>
        <v>0.7564345475700156</v>
      </c>
      <c r="O27">
        <f t="shared" si="1"/>
        <v>0.26870104556028207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2.8185087186494568</v>
      </c>
      <c r="L28" s="50">
        <f t="shared" si="2"/>
        <v>1.9905872092104615</v>
      </c>
      <c r="M28" s="51">
        <f t="shared" si="3"/>
        <v>9.4103237600069001E-2</v>
      </c>
      <c r="N28" s="52">
        <f t="shared" si="0"/>
        <v>0.8505377851700846</v>
      </c>
      <c r="O28">
        <f t="shared" si="1"/>
        <v>0.2352580940001725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2.8185087186494568</v>
      </c>
      <c r="L29" s="50">
        <f t="shared" si="2"/>
        <v>1.9905872092104615</v>
      </c>
      <c r="M29" s="51">
        <f t="shared" si="3"/>
        <v>6.6258420384427863E-2</v>
      </c>
      <c r="N29" s="52">
        <f t="shared" si="0"/>
        <v>0.91679620555451247</v>
      </c>
      <c r="O29">
        <f t="shared" si="1"/>
        <v>0.18221065605717662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2.8185087186494568</v>
      </c>
      <c r="L30" s="50">
        <f t="shared" si="2"/>
        <v>1.9905872092104615</v>
      </c>
      <c r="M30" s="51">
        <f t="shared" si="3"/>
        <v>4.1515177482425281E-2</v>
      </c>
      <c r="N30" s="52">
        <f t="shared" si="0"/>
        <v>0.95831138303693775</v>
      </c>
      <c r="O30">
        <f t="shared" si="1"/>
        <v>0.12454553244727584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2.8185087186494568</v>
      </c>
      <c r="L31" s="50">
        <f t="shared" si="2"/>
        <v>1.9905872092104615</v>
      </c>
      <c r="M31" s="51">
        <f t="shared" si="3"/>
        <v>2.3034380350623773E-2</v>
      </c>
      <c r="N31" s="52">
        <f t="shared" si="0"/>
        <v>0.98134576338756152</v>
      </c>
      <c r="O31">
        <f t="shared" si="1"/>
        <v>7.4861736139527263E-2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2.8185087186494568</v>
      </c>
      <c r="L32" s="50">
        <f t="shared" si="2"/>
        <v>1.9905872092104615</v>
      </c>
      <c r="M32" s="51">
        <f t="shared" si="3"/>
        <v>1.1256532799510777E-2</v>
      </c>
      <c r="N32" s="52">
        <f t="shared" si="0"/>
        <v>0.9926022961870723</v>
      </c>
      <c r="O32">
        <f t="shared" si="1"/>
        <v>3.9397864798287718E-2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2.8185087186494568</v>
      </c>
      <c r="L33" s="50">
        <f t="shared" si="2"/>
        <v>1.9905872092104615</v>
      </c>
      <c r="M33" s="51">
        <f t="shared" si="3"/>
        <v>4.8172511034879628E-3</v>
      </c>
      <c r="N33" s="52">
        <f t="shared" si="0"/>
        <v>0.99741954729056026</v>
      </c>
      <c r="O33">
        <f t="shared" si="1"/>
        <v>1.8064691638079861E-2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2.8185087186494568</v>
      </c>
      <c r="L34" s="50">
        <f t="shared" si="2"/>
        <v>1.9905872092104615</v>
      </c>
      <c r="M34" s="51">
        <f t="shared" si="3"/>
        <v>1.7946079762264366E-3</v>
      </c>
      <c r="N34" s="52">
        <f t="shared" si="0"/>
        <v>0.9992141552667867</v>
      </c>
      <c r="O34">
        <f t="shared" si="1"/>
        <v>7.1784319049057466E-3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2.8185087186494568</v>
      </c>
      <c r="L35" s="50">
        <f t="shared" si="2"/>
        <v>1.9905872092104615</v>
      </c>
      <c r="M35" s="51">
        <f t="shared" si="3"/>
        <v>5.7843896074705192E-4</v>
      </c>
      <c r="N35" s="52">
        <f t="shared" si="0"/>
        <v>0.99979259422753375</v>
      </c>
      <c r="O35">
        <f t="shared" si="1"/>
        <v>2.4583655831749707E-3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2.8185087186494568</v>
      </c>
      <c r="L36" s="50">
        <f t="shared" si="5"/>
        <v>1.9905872092104615</v>
      </c>
      <c r="M36" s="51">
        <f t="shared" si="3"/>
        <v>1.6030959211343898E-4</v>
      </c>
      <c r="N36" s="52">
        <f t="shared" si="0"/>
        <v>0.99995290381964719</v>
      </c>
      <c r="O36">
        <f t="shared" si="1"/>
        <v>7.2139316451047542E-4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2.8185087186494568</v>
      </c>
      <c r="L37" s="50">
        <f t="shared" si="5"/>
        <v>1.9905872092104615</v>
      </c>
      <c r="M37" s="51">
        <f t="shared" si="3"/>
        <v>3.796130938404918E-5</v>
      </c>
      <c r="N37" s="52">
        <f t="shared" si="0"/>
        <v>0.99999086512903124</v>
      </c>
      <c r="O37">
        <f t="shared" si="1"/>
        <v>1.803162195742336E-4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2.8185087186494568</v>
      </c>
      <c r="L38" s="50">
        <f t="shared" si="5"/>
        <v>1.9905872092104615</v>
      </c>
      <c r="M38" s="51">
        <f t="shared" si="3"/>
        <v>7.6321664570500047E-6</v>
      </c>
      <c r="N38" s="52">
        <f t="shared" si="0"/>
        <v>0.99999849729548829</v>
      </c>
      <c r="O38">
        <f t="shared" si="1"/>
        <v>3.8160832285250024E-5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2.8185087186494568</v>
      </c>
      <c r="L39" s="50">
        <f t="shared" si="5"/>
        <v>1.9905872092104615</v>
      </c>
      <c r="M39" s="51">
        <f t="shared" si="3"/>
        <v>1.294528233830583E-6</v>
      </c>
      <c r="N39" s="52">
        <f t="shared" si="0"/>
        <v>0.99999979182372212</v>
      </c>
      <c r="O39">
        <f t="shared" si="1"/>
        <v>6.7962732276105609E-6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2.8185087186494568</v>
      </c>
      <c r="L40" s="50">
        <f t="shared" si="5"/>
        <v>1.9905872092104615</v>
      </c>
      <c r="M40" s="51">
        <f t="shared" si="3"/>
        <v>1.8405861956782843E-7</v>
      </c>
      <c r="N40" s="52">
        <f t="shared" si="0"/>
        <v>0.99999997588234169</v>
      </c>
      <c r="O40">
        <f t="shared" si="1"/>
        <v>1.0123224076230564E-6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2.8185087186494568</v>
      </c>
      <c r="L41" s="50">
        <f t="shared" si="5"/>
        <v>1.9905872092104615</v>
      </c>
      <c r="M41" s="51">
        <f t="shared" si="3"/>
        <v>2.1797213478613742E-8</v>
      </c>
      <c r="N41" s="52">
        <f t="shared" si="0"/>
        <v>0.99999999767955516</v>
      </c>
      <c r="O41">
        <f t="shared" si="1"/>
        <v>1.2533397750202901E-7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2.8185087186494568</v>
      </c>
      <c r="L42" s="50">
        <f t="shared" si="5"/>
        <v>1.9905872092104615</v>
      </c>
      <c r="M42" s="51">
        <f t="shared" si="3"/>
        <v>2.1363039115485094E-9</v>
      </c>
      <c r="N42" s="52">
        <f t="shared" si="0"/>
        <v>0.99999999981585908</v>
      </c>
      <c r="O42">
        <f t="shared" si="1"/>
        <v>1.2817823469291056E-8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2.8185087186494568</v>
      </c>
      <c r="L43" s="50">
        <f t="shared" si="5"/>
        <v>1.9905872092104615</v>
      </c>
      <c r="M43" s="51">
        <f t="shared" si="3"/>
        <v>1.7217061110130771E-10</v>
      </c>
      <c r="N43" s="52">
        <f t="shared" si="0"/>
        <v>0.99999999998802969</v>
      </c>
      <c r="O43">
        <f t="shared" si="1"/>
        <v>1.0760663193831732E-9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2.8185087186494568</v>
      </c>
      <c r="L44" s="50">
        <f t="shared" si="5"/>
        <v>1.9905872092104615</v>
      </c>
      <c r="M44" s="51">
        <f t="shared" si="3"/>
        <v>1.1337153438262249E-11</v>
      </c>
      <c r="N44" s="52">
        <f t="shared" si="0"/>
        <v>0.99999999999936684</v>
      </c>
      <c r="O44">
        <f t="shared" si="1"/>
        <v>7.3691497348704615E-11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2.8185087186494568</v>
      </c>
      <c r="L45" s="50">
        <f t="shared" si="5"/>
        <v>1.9905872092104615</v>
      </c>
      <c r="M45" s="51">
        <f t="shared" si="3"/>
        <v>6.0607074914287296E-13</v>
      </c>
      <c r="N45" s="52">
        <f t="shared" si="0"/>
        <v>0.99999999999997291</v>
      </c>
      <c r="O45">
        <f t="shared" si="1"/>
        <v>4.0909775567143924E-12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2.8185087186494568</v>
      </c>
      <c r="L46" s="50">
        <f t="shared" si="5"/>
        <v>1.9905872092104615</v>
      </c>
      <c r="M46" s="51">
        <f t="shared" si="3"/>
        <v>2.6201263381153694E-14</v>
      </c>
      <c r="N46" s="52">
        <f t="shared" si="0"/>
        <v>0.99999999999999911</v>
      </c>
      <c r="O46">
        <f t="shared" si="1"/>
        <v>1.8340884366807586E-13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2.8185087186494568</v>
      </c>
      <c r="L47" s="50">
        <f t="shared" si="5"/>
        <v>1.9905872092104615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2.8185087186494568</v>
      </c>
      <c r="L48" s="50">
        <f t="shared" si="5"/>
        <v>1.9905872092104615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2.8185087186494568</v>
      </c>
      <c r="L49" s="50">
        <f t="shared" si="5"/>
        <v>1.9905872092104615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2.8185087186494568</v>
      </c>
      <c r="L50" s="50">
        <f t="shared" si="5"/>
        <v>1.9905872092104615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2.8185087186494568</v>
      </c>
      <c r="L51" s="50">
        <f t="shared" si="5"/>
        <v>1.9905872092104615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2.8185087186494568</v>
      </c>
      <c r="L52" s="50">
        <f t="shared" si="7"/>
        <v>1.9905872092104615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2.8185087186494568</v>
      </c>
      <c r="L53" s="50">
        <f t="shared" si="7"/>
        <v>1.9905872092104615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2.8185087186494568</v>
      </c>
      <c r="L54" s="50">
        <f t="shared" si="7"/>
        <v>1.9905872092104615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2.8185087186494568</v>
      </c>
      <c r="L55" s="50">
        <f t="shared" si="7"/>
        <v>1.9905872092104615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2.8185087186494568</v>
      </c>
      <c r="L56" s="50">
        <f t="shared" si="7"/>
        <v>1.9905872092104615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2.8185087186494568</v>
      </c>
      <c r="L57" s="50">
        <f t="shared" si="7"/>
        <v>1.9905872092104615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2.8185087186494568</v>
      </c>
      <c r="L58" s="50">
        <f t="shared" si="7"/>
        <v>1.9905872092104615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2.8185087186494568</v>
      </c>
      <c r="L59" s="50">
        <f t="shared" si="7"/>
        <v>1.9905872092104615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2.8185087186494568</v>
      </c>
      <c r="L60" s="50">
        <f t="shared" si="7"/>
        <v>1.9905872092104615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2.8185087186494568</v>
      </c>
      <c r="L61" s="50">
        <f t="shared" si="7"/>
        <v>1.9905872092104615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2.8185087186494568</v>
      </c>
      <c r="L62" s="50">
        <f t="shared" si="7"/>
        <v>1.9905872092104615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85"/>
  <sheetViews>
    <sheetView topLeftCell="C1" workbookViewId="0">
      <selection activeCell="E10" sqref="E10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 customHeight="1">
      <c r="A1" s="93"/>
      <c r="B1" s="93"/>
      <c r="C1" s="93"/>
      <c r="D1" s="93"/>
      <c r="E1" s="93"/>
      <c r="I1" s="55" t="s">
        <v>41</v>
      </c>
      <c r="J1" s="1"/>
      <c r="K1" s="94" t="s">
        <v>4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53</v>
      </c>
      <c r="G2" s="9">
        <f>G24</f>
        <v>1.9333170134499249</v>
      </c>
      <c r="I2" s="56">
        <f>G2-I9</f>
        <v>0.1240383611923439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'EPM -Dec'!K3</f>
        <v>2.1619061817436549</v>
      </c>
      <c r="L3" s="66">
        <f>'EPM -Dec'!L3</f>
        <v>3.5127526064074051</v>
      </c>
      <c r="M3" s="66">
        <f>'EPM -Dec'!M3</f>
        <v>1.9457708871662234</v>
      </c>
    </row>
    <row r="4" spans="1:13" ht="18.75">
      <c r="A4" s="7"/>
      <c r="B4" s="22" t="s">
        <v>22</v>
      </c>
      <c r="C4" s="62">
        <f>L15</f>
        <v>2.9286210197770592</v>
      </c>
      <c r="D4" s="9" t="s">
        <v>23</v>
      </c>
      <c r="E4" s="62">
        <f>K15</f>
        <v>2.0271431082023619</v>
      </c>
      <c r="F4" s="8"/>
      <c r="G4" s="8"/>
      <c r="H4" s="8"/>
      <c r="I4" s="8"/>
      <c r="J4" s="3" t="s">
        <v>9</v>
      </c>
      <c r="K4" s="66">
        <f>'EPM -Dec'!K4</f>
        <v>2.1679370078010947</v>
      </c>
      <c r="L4" s="66">
        <f>'EPM -Dec'!L4</f>
        <v>3.1855113534320991</v>
      </c>
      <c r="M4" s="66">
        <f>'EPM -Dec'!M4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1.6829152650663723</v>
      </c>
      <c r="D5" s="7"/>
      <c r="E5" s="7"/>
      <c r="F5" s="8"/>
      <c r="G5" s="8"/>
      <c r="H5" s="8"/>
      <c r="I5" s="8"/>
      <c r="J5" s="3" t="s">
        <v>10</v>
      </c>
      <c r="K5" s="66">
        <f>'EPM -Dec'!K5</f>
        <v>2.1929193123343618</v>
      </c>
      <c r="L5" s="66">
        <f>'EPM -Dec'!L5</f>
        <v>3.1537922609655382</v>
      </c>
      <c r="M5" s="66">
        <f>'EPM -Dec'!M5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'EPM -Dec'!K6</f>
        <v>2.0741135454178008</v>
      </c>
      <c r="L6" s="66">
        <f>'EPM -Dec'!L6</f>
        <v>2.7112800039065963</v>
      </c>
      <c r="M6" s="66">
        <f>'EPM -Dec'!M6</f>
        <v>1.8449966193373881</v>
      </c>
    </row>
    <row r="7" spans="1:13" ht="15.75">
      <c r="A7" s="7"/>
      <c r="B7" s="25">
        <f>1+1/(12*C5)+1/(288*C5*C5)-139/(51840*C5*C5*C5)</f>
        <v>1.0501806749186586</v>
      </c>
      <c r="C7" s="13" t="s">
        <v>26</v>
      </c>
      <c r="D7" s="12"/>
      <c r="E7" s="12"/>
      <c r="J7" s="3" t="s">
        <v>12</v>
      </c>
      <c r="K7" s="66">
        <f>'EPM -Dec'!K7</f>
        <v>2.0812645129552791</v>
      </c>
      <c r="L7" s="66">
        <f>'EPM -Dec'!L7</f>
        <v>3.1236231932986618</v>
      </c>
      <c r="M7" s="66">
        <f>'EPM -Dec'!M7</f>
        <v>1.8621820615795657</v>
      </c>
    </row>
    <row r="8" spans="1:13" ht="15.75">
      <c r="A8" s="7"/>
      <c r="B8" s="26">
        <f>EXP(-C5)</f>
        <v>0.18583143770355254</v>
      </c>
      <c r="C8" s="14"/>
      <c r="D8" s="7"/>
      <c r="E8" s="7"/>
      <c r="G8" s="96"/>
      <c r="I8" s="15" t="s">
        <v>48</v>
      </c>
      <c r="J8" s="3" t="s">
        <v>13</v>
      </c>
      <c r="K8" s="66">
        <f>'EPM -Dec'!K8</f>
        <v>1.9914087789660555</v>
      </c>
      <c r="L8" s="66">
        <f>'EPM -Dec'!L8</f>
        <v>3.0386161280093082</v>
      </c>
      <c r="M8" s="66">
        <f>'EPM -Dec'!M8</f>
        <v>1.7795307443365633</v>
      </c>
    </row>
    <row r="9" spans="1:13" ht="15.75">
      <c r="A9" s="7"/>
      <c r="B9" s="27">
        <f>POWER(C5,C5-1)</f>
        <v>1.4268599931660093</v>
      </c>
      <c r="C9" s="16"/>
      <c r="D9" s="7"/>
      <c r="E9" s="7"/>
      <c r="F9" s="20">
        <f>E20/I9</f>
        <v>0.37109839291405933</v>
      </c>
      <c r="G9" s="97"/>
      <c r="I9" s="63">
        <f>M15</f>
        <v>1.809278652257581</v>
      </c>
      <c r="J9" s="3" t="s">
        <v>14</v>
      </c>
      <c r="K9" s="66">
        <f>'EPM -Dec'!K9</f>
        <v>1.9816396706193411</v>
      </c>
      <c r="L9" s="66">
        <f>'EPM -Dec'!L9</f>
        <v>3.1395675391135263</v>
      </c>
      <c r="M9" s="66">
        <f>'EPM -Dec'!M9</f>
        <v>1.7734685255597809</v>
      </c>
    </row>
    <row r="10" spans="1:13" ht="15.75">
      <c r="A10" s="7"/>
      <c r="B10" s="28">
        <f>SQRT(C5*2*22/7)</f>
        <v>3.2524336308792439</v>
      </c>
      <c r="C10" s="17"/>
      <c r="D10" s="7"/>
      <c r="E10" s="7"/>
      <c r="G10" s="97"/>
      <c r="J10" s="3" t="s">
        <v>15</v>
      </c>
      <c r="K10" s="66">
        <f>'EPM -Dec'!K10</f>
        <v>1.9590605042987337</v>
      </c>
      <c r="L10" s="66">
        <f>'EPM -Dec'!L10</f>
        <v>2.4761770122387752</v>
      </c>
      <c r="M10" s="66">
        <f>'EPM -Dec'!M10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1.5385515047282366E-2</v>
      </c>
      <c r="H11" s="60" t="s">
        <v>45</v>
      </c>
      <c r="I11" s="60"/>
      <c r="J11" s="3" t="s">
        <v>16</v>
      </c>
      <c r="K11" s="66">
        <f>'EPM -Dec'!K11</f>
        <v>1.7837832332335157</v>
      </c>
      <c r="L11" s="66">
        <f>'EPM -Dec'!L11</f>
        <v>2.8567194441642942</v>
      </c>
      <c r="M11" s="66">
        <f>'EPM -Dec'!M11</f>
        <v>1.5898268398268449</v>
      </c>
    </row>
    <row r="12" spans="1:13" ht="21">
      <c r="A12" s="4" t="s">
        <v>27</v>
      </c>
      <c r="B12" s="29">
        <f>B7*B8*B9*B10</f>
        <v>0.90567632155411937</v>
      </c>
      <c r="C12" s="98"/>
      <c r="D12" s="98"/>
      <c r="E12" s="10"/>
      <c r="F12" t="s">
        <v>42</v>
      </c>
      <c r="G12" s="57">
        <f>(H17-I9)*(H17-I9)</f>
        <v>5.1273424404300736E-7</v>
      </c>
      <c r="H12" s="60" t="s">
        <v>46</v>
      </c>
      <c r="I12" s="64">
        <f>SQRT(G12)</f>
        <v>7.1605463761015287E-4</v>
      </c>
      <c r="J12" s="3" t="s">
        <v>17</v>
      </c>
      <c r="K12" s="66">
        <f>'EPM -Dec'!K12</f>
        <v>1.9682529629574681</v>
      </c>
      <c r="L12" s="66">
        <f>'EPM -Dec'!L12</f>
        <v>2.6459825585540955</v>
      </c>
      <c r="M12" s="66">
        <f>'EPM -Dec'!M12</f>
        <v>1.7494152046783538</v>
      </c>
    </row>
    <row r="13" spans="1:13" ht="18.75">
      <c r="A13" s="7"/>
      <c r="B13" s="22" t="s">
        <v>22</v>
      </c>
      <c r="C13" s="10">
        <f>C4</f>
        <v>2.9286210197770592</v>
      </c>
      <c r="D13" s="9" t="s">
        <v>23</v>
      </c>
      <c r="E13" s="10">
        <f>E4</f>
        <v>2.0271431082023619</v>
      </c>
      <c r="F13" t="s">
        <v>43</v>
      </c>
      <c r="G13" s="57">
        <f>(H17-G2)*(H17-G2)</f>
        <v>1.5563664269073092E-2</v>
      </c>
      <c r="H13" s="60" t="s">
        <v>47</v>
      </c>
      <c r="I13" s="61">
        <f>1-G12/G13</f>
        <v>0.99996705568591182</v>
      </c>
      <c r="J13" s="3" t="s">
        <v>18</v>
      </c>
      <c r="K13" s="66">
        <f>'EPM -Dec'!K13</f>
        <v>1.9728443788905725</v>
      </c>
      <c r="L13" s="66">
        <f>'EPM -Dec'!L13</f>
        <v>2.480921418584952</v>
      </c>
      <c r="M13" s="66">
        <f>'EPM -Dec'!M13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1.3414576325331862</v>
      </c>
      <c r="D14" s="7"/>
      <c r="E14" s="7"/>
      <c r="F14" s="99" t="s">
        <v>32</v>
      </c>
      <c r="G14" s="100"/>
      <c r="H14" s="59">
        <f>E13*E13*(B12-B20)</f>
        <v>0.45080535378660452</v>
      </c>
      <c r="J14" s="3" t="s">
        <v>19</v>
      </c>
      <c r="K14" s="66">
        <f>'EPM -Dec'!K14</f>
        <v>1.9905872092104615</v>
      </c>
      <c r="L14" s="66">
        <f>'EPM -Dec'!L14</f>
        <v>2.8185087186494568</v>
      </c>
      <c r="M14" s="66">
        <f>'EPM -Dec'!M14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'EPM -Dec'!K15</f>
        <v>2.0271431082023619</v>
      </c>
      <c r="L15" s="66">
        <f>'EPM -Dec'!L15</f>
        <v>2.9286210197770592</v>
      </c>
      <c r="M15" s="66">
        <f>'EPM -Dec'!M15</f>
        <v>1.809278652257581</v>
      </c>
    </row>
    <row r="16" spans="1:13">
      <c r="A16" s="7"/>
      <c r="B16" s="25">
        <f>1+1/(12*C14)+1/(288*C14*C14)-139/(51840*C14*C14*C14)</f>
        <v>1.0629402623570625</v>
      </c>
      <c r="C16" s="13" t="s">
        <v>26</v>
      </c>
      <c r="D16" s="12"/>
      <c r="E16" s="12"/>
    </row>
    <row r="17" spans="1:15" ht="21">
      <c r="A17" s="7"/>
      <c r="B17" s="26">
        <f>EXP(-C14)</f>
        <v>0.26146427185079918</v>
      </c>
      <c r="C17" s="14"/>
      <c r="D17" s="7"/>
      <c r="E17" s="7"/>
      <c r="F17" s="99" t="s">
        <v>51</v>
      </c>
      <c r="G17" s="100"/>
      <c r="H17" s="35">
        <f>E13*B21</f>
        <v>1.8085625976199708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1.1055086040977491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2.9286210197770592</v>
      </c>
      <c r="L18" s="54">
        <f>E4</f>
        <v>2.0271431082023619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2.9037939672942215</v>
      </c>
      <c r="C19" s="17"/>
      <c r="D19" s="7"/>
      <c r="E19" s="7"/>
      <c r="F19" s="33"/>
      <c r="G19" s="34"/>
      <c r="J19" s="7">
        <v>0.25</v>
      </c>
      <c r="K19" s="50">
        <f>K18</f>
        <v>2.9286210197770592</v>
      </c>
      <c r="L19" s="50">
        <f>L18</f>
        <v>2.0271431082023619</v>
      </c>
      <c r="M19" s="51">
        <f>N19-N18</f>
        <v>2.175572068682019E-3</v>
      </c>
      <c r="N19" s="52">
        <f t="shared" ref="N19:N49" si="0">WEIBULL(J19,K19,L19,TRUE)</f>
        <v>2.175572068682019E-3</v>
      </c>
      <c r="O19">
        <f t="shared" ref="O19:O62" si="1">J19*M19</f>
        <v>5.4389301717050476E-4</v>
      </c>
    </row>
    <row r="20" spans="1:15" ht="21">
      <c r="A20" s="4" t="s">
        <v>29</v>
      </c>
      <c r="B20" s="29">
        <f>B21*B21</f>
        <v>0.79597288140986044</v>
      </c>
      <c r="C20" s="88" t="s">
        <v>30</v>
      </c>
      <c r="D20" s="89"/>
      <c r="E20" s="10">
        <f>E13*SQRT(B12-B20)</f>
        <v>0.67142040018650351</v>
      </c>
      <c r="F20" s="34"/>
      <c r="G20" s="34"/>
      <c r="J20" s="7">
        <v>0.5</v>
      </c>
      <c r="K20" s="50">
        <f t="shared" ref="K20:L35" si="2">K19</f>
        <v>2.9286210197770592</v>
      </c>
      <c r="L20" s="50">
        <f t="shared" si="2"/>
        <v>2.0271431082023619</v>
      </c>
      <c r="M20" s="51">
        <f t="shared" ref="M20:M62" si="3">N20-N19</f>
        <v>1.4270160923543052E-2</v>
      </c>
      <c r="N20" s="52">
        <f t="shared" si="0"/>
        <v>1.6445732992225071E-2</v>
      </c>
      <c r="O20">
        <f t="shared" si="1"/>
        <v>7.1350804617715258E-3</v>
      </c>
    </row>
    <row r="21" spans="1:15" ht="21">
      <c r="A21" s="4" t="s">
        <v>31</v>
      </c>
      <c r="B21" s="29">
        <f>B16*B17*B18*B19</f>
        <v>0.89217312300352358</v>
      </c>
      <c r="C21" s="90"/>
      <c r="D21" s="91"/>
      <c r="E21" s="19"/>
      <c r="F21" s="37" t="s">
        <v>33</v>
      </c>
      <c r="G21" s="38">
        <f>I9-H17</f>
        <v>7.1605463761015287E-4</v>
      </c>
      <c r="J21" s="7">
        <v>0.75</v>
      </c>
      <c r="K21" s="50">
        <f t="shared" si="2"/>
        <v>2.9286210197770592</v>
      </c>
      <c r="L21" s="50">
        <f t="shared" si="2"/>
        <v>2.0271431082023619</v>
      </c>
      <c r="M21" s="51">
        <f t="shared" si="3"/>
        <v>3.647197271222169E-2</v>
      </c>
      <c r="N21" s="52">
        <f t="shared" si="0"/>
        <v>5.291770570444676E-2</v>
      </c>
      <c r="O21">
        <f t="shared" si="1"/>
        <v>2.7353979534166267E-2</v>
      </c>
    </row>
    <row r="22" spans="1:15">
      <c r="J22" s="7">
        <v>1</v>
      </c>
      <c r="K22" s="50">
        <f t="shared" si="2"/>
        <v>2.9286210197770592</v>
      </c>
      <c r="L22" s="50">
        <f t="shared" si="2"/>
        <v>2.0271431082023619</v>
      </c>
      <c r="M22" s="51">
        <f t="shared" si="3"/>
        <v>6.5693071656769852E-2</v>
      </c>
      <c r="N22" s="52">
        <f t="shared" si="0"/>
        <v>0.11861077736121661</v>
      </c>
      <c r="O22">
        <f t="shared" si="1"/>
        <v>6.5693071656769852E-2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2.9286210197770592</v>
      </c>
      <c r="L23" s="50">
        <f t="shared" si="2"/>
        <v>2.0271431082023619</v>
      </c>
      <c r="M23" s="51">
        <f t="shared" si="3"/>
        <v>9.6880109439169804E-2</v>
      </c>
      <c r="N23" s="52">
        <f t="shared" si="0"/>
        <v>0.21549088680038642</v>
      </c>
      <c r="O23">
        <f t="shared" si="1"/>
        <v>0.12110013679896225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1.9333170134499249</v>
      </c>
      <c r="J24" s="7">
        <f t="shared" ref="J24:J55" si="4">J23+0.25</f>
        <v>1.5</v>
      </c>
      <c r="K24" s="50">
        <f t="shared" si="2"/>
        <v>2.9286210197770592</v>
      </c>
      <c r="L24" s="50">
        <f t="shared" si="2"/>
        <v>2.0271431082023619</v>
      </c>
      <c r="M24" s="51">
        <f t="shared" si="3"/>
        <v>0.12348049453453602</v>
      </c>
      <c r="N24" s="52">
        <f t="shared" si="0"/>
        <v>0.33897138133492244</v>
      </c>
      <c r="O24">
        <f t="shared" si="1"/>
        <v>0.18522074180180403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2.9286210197770592</v>
      </c>
      <c r="L25" s="50">
        <f t="shared" si="2"/>
        <v>2.0271431082023619</v>
      </c>
      <c r="M25" s="51">
        <f t="shared" si="3"/>
        <v>0.13906476827509695</v>
      </c>
      <c r="N25" s="52">
        <f t="shared" si="0"/>
        <v>0.47803614961001939</v>
      </c>
      <c r="O25">
        <f t="shared" si="1"/>
        <v>0.24336334448141966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2.9286210197770592</v>
      </c>
      <c r="L26" s="50">
        <f t="shared" si="2"/>
        <v>2.0271431082023619</v>
      </c>
      <c r="M26" s="51">
        <f t="shared" si="3"/>
        <v>0.13956476134908691</v>
      </c>
      <c r="N26" s="52">
        <f t="shared" si="0"/>
        <v>0.6176009109591063</v>
      </c>
      <c r="O26">
        <f t="shared" si="1"/>
        <v>0.27912952269817382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2.9286210197770592</v>
      </c>
      <c r="L27" s="50">
        <f t="shared" si="2"/>
        <v>2.0271431082023619</v>
      </c>
      <c r="M27" s="51">
        <f t="shared" si="3"/>
        <v>0.12503244330083851</v>
      </c>
      <c r="N27" s="52">
        <f t="shared" si="0"/>
        <v>0.74263335425994481</v>
      </c>
      <c r="O27">
        <f t="shared" si="1"/>
        <v>0.28132299742688666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2.9286210197770592</v>
      </c>
      <c r="L28" s="50">
        <f t="shared" si="2"/>
        <v>2.0271431082023619</v>
      </c>
      <c r="M28" s="51">
        <f t="shared" si="3"/>
        <v>9.9791477035888754E-2</v>
      </c>
      <c r="N28" s="52">
        <f t="shared" si="0"/>
        <v>0.84242483129583356</v>
      </c>
      <c r="O28">
        <f t="shared" si="1"/>
        <v>0.24947869258972188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2.9286210197770592</v>
      </c>
      <c r="L29" s="50">
        <f t="shared" si="2"/>
        <v>2.0271431082023619</v>
      </c>
      <c r="M29" s="51">
        <f t="shared" si="3"/>
        <v>7.0659453325340404E-2</v>
      </c>
      <c r="N29" s="52">
        <f t="shared" si="0"/>
        <v>0.91308428462117397</v>
      </c>
      <c r="O29">
        <f t="shared" si="1"/>
        <v>0.19431349664468611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2.9286210197770592</v>
      </c>
      <c r="L30" s="50">
        <f t="shared" si="2"/>
        <v>2.0271431082023619</v>
      </c>
      <c r="M30" s="51">
        <f t="shared" si="3"/>
        <v>4.414082458421964E-2</v>
      </c>
      <c r="N30" s="52">
        <f t="shared" si="0"/>
        <v>0.95722510920539361</v>
      </c>
      <c r="O30">
        <f t="shared" si="1"/>
        <v>0.13242247375265892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2.9286210197770592</v>
      </c>
      <c r="L31" s="50">
        <f t="shared" si="2"/>
        <v>2.0271431082023619</v>
      </c>
      <c r="M31" s="51">
        <f t="shared" si="3"/>
        <v>2.4171510851139888E-2</v>
      </c>
      <c r="N31" s="52">
        <f t="shared" si="0"/>
        <v>0.9813966200565335</v>
      </c>
      <c r="O31">
        <f t="shared" si="1"/>
        <v>7.8557410266204636E-2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2.9286210197770592</v>
      </c>
      <c r="L32" s="50">
        <f t="shared" si="2"/>
        <v>2.0271431082023619</v>
      </c>
      <c r="M32" s="51">
        <f t="shared" si="3"/>
        <v>1.1521244959684207E-2</v>
      </c>
      <c r="N32" s="52">
        <f t="shared" si="0"/>
        <v>0.9929178650162177</v>
      </c>
      <c r="O32">
        <f t="shared" si="1"/>
        <v>4.0324357358894725E-2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2.9286210197770592</v>
      </c>
      <c r="L33" s="50">
        <f t="shared" si="2"/>
        <v>2.0271431082023619</v>
      </c>
      <c r="M33" s="51">
        <f t="shared" si="3"/>
        <v>4.7444514053601727E-3</v>
      </c>
      <c r="N33" s="52">
        <f t="shared" si="0"/>
        <v>0.99766231642157788</v>
      </c>
      <c r="O33">
        <f t="shared" si="1"/>
        <v>1.7791692770100648E-2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2.9286210197770592</v>
      </c>
      <c r="L34" s="50">
        <f t="shared" si="2"/>
        <v>2.0271431082023619</v>
      </c>
      <c r="M34" s="51">
        <f t="shared" si="3"/>
        <v>1.6749221745747667E-3</v>
      </c>
      <c r="N34" s="52">
        <f t="shared" si="0"/>
        <v>0.99933723859615264</v>
      </c>
      <c r="O34">
        <f t="shared" si="1"/>
        <v>6.6996886982990667E-3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2.9286210197770592</v>
      </c>
      <c r="L35" s="50">
        <f t="shared" si="2"/>
        <v>2.0271431082023619</v>
      </c>
      <c r="M35" s="51">
        <f t="shared" si="3"/>
        <v>5.0287964569684096E-4</v>
      </c>
      <c r="N35" s="52">
        <f t="shared" si="0"/>
        <v>0.99984011824184948</v>
      </c>
      <c r="O35">
        <f t="shared" si="1"/>
        <v>2.1372384942115741E-3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2.9286210197770592</v>
      </c>
      <c r="L36" s="50">
        <f t="shared" si="5"/>
        <v>2.0271431082023619</v>
      </c>
      <c r="M36" s="51">
        <f t="shared" si="3"/>
        <v>1.2736933824142316E-4</v>
      </c>
      <c r="N36" s="52">
        <f t="shared" si="0"/>
        <v>0.99996748758009091</v>
      </c>
      <c r="O36">
        <f t="shared" si="1"/>
        <v>5.7316202208640421E-4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2.9286210197770592</v>
      </c>
      <c r="L37" s="50">
        <f t="shared" si="5"/>
        <v>2.0271431082023619</v>
      </c>
      <c r="M37" s="51">
        <f t="shared" si="3"/>
        <v>2.699083393931101E-5</v>
      </c>
      <c r="N37" s="52">
        <f t="shared" si="0"/>
        <v>0.99999447841403022</v>
      </c>
      <c r="O37">
        <f t="shared" si="1"/>
        <v>1.282064612117273E-4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2.9286210197770592</v>
      </c>
      <c r="L38" s="50">
        <f t="shared" si="5"/>
        <v>2.0271431082023619</v>
      </c>
      <c r="M38" s="51">
        <f t="shared" si="3"/>
        <v>4.7456711304016963E-6</v>
      </c>
      <c r="N38" s="52">
        <f t="shared" si="0"/>
        <v>0.99999922408516062</v>
      </c>
      <c r="O38">
        <f t="shared" si="1"/>
        <v>2.3728355652008482E-5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2.9286210197770592</v>
      </c>
      <c r="L39" s="50">
        <f t="shared" si="5"/>
        <v>2.0271431082023619</v>
      </c>
      <c r="M39" s="51">
        <f t="shared" si="3"/>
        <v>6.8652532303481451E-7</v>
      </c>
      <c r="N39" s="52">
        <f t="shared" si="0"/>
        <v>0.99999991061048366</v>
      </c>
      <c r="O39">
        <f t="shared" si="1"/>
        <v>3.6042579459327762E-6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2.9286210197770592</v>
      </c>
      <c r="L40" s="50">
        <f t="shared" si="5"/>
        <v>2.0271431082023619</v>
      </c>
      <c r="M40" s="51">
        <f t="shared" si="3"/>
        <v>8.1024199904966565E-8</v>
      </c>
      <c r="N40" s="52">
        <f t="shared" si="0"/>
        <v>0.99999999163468356</v>
      </c>
      <c r="O40">
        <f t="shared" si="1"/>
        <v>4.4563309947731611E-7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2.9286210197770592</v>
      </c>
      <c r="L41" s="50">
        <f t="shared" si="5"/>
        <v>2.0271431082023619</v>
      </c>
      <c r="M41" s="51">
        <f t="shared" si="3"/>
        <v>7.7352070304570475E-9</v>
      </c>
      <c r="N41" s="52">
        <f t="shared" si="0"/>
        <v>0.99999999936989059</v>
      </c>
      <c r="O41">
        <f t="shared" si="1"/>
        <v>4.4477440425128023E-8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2.9286210197770592</v>
      </c>
      <c r="L42" s="50">
        <f t="shared" si="5"/>
        <v>2.0271431082023619</v>
      </c>
      <c r="M42" s="51">
        <f t="shared" si="3"/>
        <v>5.9225513382443751E-10</v>
      </c>
      <c r="N42" s="52">
        <f t="shared" si="0"/>
        <v>0.99999999996214572</v>
      </c>
      <c r="O42">
        <f t="shared" si="1"/>
        <v>3.553530802946625E-9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2.9286210197770592</v>
      </c>
      <c r="L43" s="50">
        <f t="shared" si="5"/>
        <v>2.0271431082023619</v>
      </c>
      <c r="M43" s="51">
        <f t="shared" si="3"/>
        <v>3.6056935215356134E-11</v>
      </c>
      <c r="N43" s="52">
        <f t="shared" si="0"/>
        <v>0.99999999999820266</v>
      </c>
      <c r="O43">
        <f t="shared" si="1"/>
        <v>2.2535584509597584E-10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2.9286210197770592</v>
      </c>
      <c r="L44" s="50">
        <f t="shared" si="5"/>
        <v>2.0271431082023619</v>
      </c>
      <c r="M44" s="51">
        <f t="shared" si="3"/>
        <v>1.7305046284832315E-12</v>
      </c>
      <c r="N44" s="52">
        <f t="shared" si="0"/>
        <v>0.99999999999993316</v>
      </c>
      <c r="O44">
        <f t="shared" si="1"/>
        <v>1.1248280085141005E-11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2.9286210197770592</v>
      </c>
      <c r="L45" s="50">
        <f t="shared" si="5"/>
        <v>2.0271431082023619</v>
      </c>
      <c r="M45" s="51">
        <f t="shared" si="3"/>
        <v>6.4948046940571658E-14</v>
      </c>
      <c r="N45" s="52">
        <f t="shared" si="0"/>
        <v>0.99999999999999811</v>
      </c>
      <c r="O45">
        <f t="shared" si="1"/>
        <v>4.3839931684885869E-13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2.9286210197770592</v>
      </c>
      <c r="L46" s="50">
        <f t="shared" si="5"/>
        <v>2.0271431082023619</v>
      </c>
      <c r="M46" s="51">
        <f t="shared" si="3"/>
        <v>1.8873791418627661E-15</v>
      </c>
      <c r="N46" s="52">
        <f t="shared" si="0"/>
        <v>1</v>
      </c>
      <c r="O46">
        <f t="shared" si="1"/>
        <v>1.3211653993039363E-14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2.9286210197770592</v>
      </c>
      <c r="L47" s="50">
        <f t="shared" si="5"/>
        <v>2.0271431082023619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2.9286210197770592</v>
      </c>
      <c r="L48" s="50">
        <f t="shared" si="5"/>
        <v>2.0271431082023619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2.9286210197770592</v>
      </c>
      <c r="L49" s="50">
        <f t="shared" si="5"/>
        <v>2.0271431082023619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2.9286210197770592</v>
      </c>
      <c r="L50" s="50">
        <f t="shared" si="5"/>
        <v>2.0271431082023619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2.9286210197770592</v>
      </c>
      <c r="L51" s="50">
        <f t="shared" si="5"/>
        <v>2.0271431082023619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2.9286210197770592</v>
      </c>
      <c r="L52" s="50">
        <f t="shared" si="7"/>
        <v>2.0271431082023619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2.9286210197770592</v>
      </c>
      <c r="L53" s="50">
        <f t="shared" si="7"/>
        <v>2.0271431082023619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2.9286210197770592</v>
      </c>
      <c r="L54" s="50">
        <f t="shared" si="7"/>
        <v>2.0271431082023619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2.9286210197770592</v>
      </c>
      <c r="L55" s="50">
        <f t="shared" si="7"/>
        <v>2.0271431082023619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2.9286210197770592</v>
      </c>
      <c r="L56" s="50">
        <f t="shared" si="7"/>
        <v>2.0271431082023619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2.9286210197770592</v>
      </c>
      <c r="L57" s="50">
        <f t="shared" si="7"/>
        <v>2.0271431082023619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2.9286210197770592</v>
      </c>
      <c r="L58" s="50">
        <f t="shared" si="7"/>
        <v>2.0271431082023619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2.9286210197770592</v>
      </c>
      <c r="L59" s="50">
        <f t="shared" si="7"/>
        <v>2.0271431082023619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2.9286210197770592</v>
      </c>
      <c r="L60" s="50">
        <f t="shared" si="7"/>
        <v>2.0271431082023619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2.9286210197770592</v>
      </c>
      <c r="L61" s="50">
        <f t="shared" si="7"/>
        <v>2.0271431082023619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2.9286210197770592</v>
      </c>
      <c r="L62" s="50">
        <f t="shared" si="7"/>
        <v>2.0271431082023619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L15" sqref="L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53</v>
      </c>
      <c r="G2" s="9">
        <f>G24</f>
        <v>2.070596053731093</v>
      </c>
      <c r="I2" s="56">
        <f>G2-I9</f>
        <v>0.12482516656486964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5">
        <f>Récapitulatif!H3</f>
        <v>2.129209133209077</v>
      </c>
      <c r="L3" s="5">
        <f>Récapitulatif!I3</f>
        <v>4.6022367406110156</v>
      </c>
      <c r="M3" s="5">
        <f>Récapitulatif!L3</f>
        <v>1.9457708871662234</v>
      </c>
    </row>
    <row r="4" spans="1:13" ht="18.75">
      <c r="A4" s="7"/>
      <c r="B4" s="22" t="s">
        <v>22</v>
      </c>
      <c r="C4" s="62">
        <f>L3</f>
        <v>4.6022367406110156</v>
      </c>
      <c r="D4" s="9" t="s">
        <v>23</v>
      </c>
      <c r="E4" s="62">
        <f>K3</f>
        <v>2.129209133209077</v>
      </c>
      <c r="F4" s="8"/>
      <c r="G4" s="8"/>
      <c r="H4" s="8"/>
      <c r="I4" s="8"/>
      <c r="J4" s="3" t="s">
        <v>9</v>
      </c>
      <c r="K4" s="5">
        <f>Récapitulatif!H4</f>
        <v>2.1455733802332042</v>
      </c>
      <c r="L4" s="5">
        <f>Récapitulatif!I4</f>
        <v>3.8773765682630108</v>
      </c>
      <c r="M4" s="5">
        <f>Récapitulatif!L4</f>
        <v>1.9415386374028378</v>
      </c>
    </row>
    <row r="5" spans="1:13" ht="15.75">
      <c r="A5" s="11" t="s">
        <v>24</v>
      </c>
      <c r="B5" s="23" t="s">
        <v>25</v>
      </c>
      <c r="C5" s="31">
        <f>1+2/C4</f>
        <v>1.4345712992883695</v>
      </c>
      <c r="D5" s="7"/>
      <c r="E5" s="7"/>
      <c r="F5" s="8"/>
      <c r="G5" s="8"/>
      <c r="H5" s="8"/>
      <c r="I5" s="8"/>
      <c r="J5" s="3" t="s">
        <v>10</v>
      </c>
      <c r="K5" s="5">
        <f>Récapitulatif!H5</f>
        <v>2.1707764572965234</v>
      </c>
      <c r="L5" s="5">
        <f>Récapitulatif!I5</f>
        <v>3.8292932388332752</v>
      </c>
      <c r="M5" s="5">
        <f>Récapitulatif!L5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5">
        <f>Récapitulatif!H6</f>
        <v>2.0592514729008271</v>
      </c>
      <c r="L6" s="5">
        <f>Récapitulatif!I6</f>
        <v>3.2139651655074846</v>
      </c>
      <c r="M6" s="5">
        <f>Récapitulatif!L6</f>
        <v>1.8449966193373881</v>
      </c>
    </row>
    <row r="7" spans="1:13" ht="15.75">
      <c r="A7" s="7"/>
      <c r="B7" s="25">
        <f>1+1/(12*C5)+1/(288*C5*C5)-139/(51840*C5*C5*C5)</f>
        <v>1.0588683463615511</v>
      </c>
      <c r="C7" s="13" t="s">
        <v>26</v>
      </c>
      <c r="D7" s="12"/>
      <c r="E7" s="12"/>
      <c r="J7" s="3" t="s">
        <v>12</v>
      </c>
      <c r="K7" s="5">
        <f>Récapitulatif!H7</f>
        <v>2.0620445051766203</v>
      </c>
      <c r="L7" s="5">
        <f>Récapitulatif!I7</f>
        <v>3.7390454203664212</v>
      </c>
      <c r="M7" s="5">
        <f>Récapitulatif!L7</f>
        <v>1.8621820615795657</v>
      </c>
    </row>
    <row r="8" spans="1:13" ht="15.75">
      <c r="A8" s="7"/>
      <c r="B8" s="26">
        <f>EXP(-C5)</f>
        <v>0.2382174661247502</v>
      </c>
      <c r="C8" s="14"/>
      <c r="D8" s="7"/>
      <c r="E8" s="7"/>
      <c r="G8" s="96"/>
      <c r="I8" s="15" t="s">
        <v>48</v>
      </c>
      <c r="J8" s="3" t="s">
        <v>13</v>
      </c>
      <c r="K8" s="5">
        <f>Récapitulatif!H8</f>
        <v>1.9726867920890041</v>
      </c>
      <c r="L8" s="5">
        <f>Récapitulatif!I8</f>
        <v>3.6650277804413531</v>
      </c>
      <c r="M8" s="5">
        <f>Récapitulatif!L8</f>
        <v>1.7795307443365633</v>
      </c>
    </row>
    <row r="9" spans="1:13" ht="15.75">
      <c r="A9" s="7"/>
      <c r="B9" s="27">
        <f>POWER(C5,C5-1)</f>
        <v>1.1697874105134412</v>
      </c>
      <c r="C9" s="16"/>
      <c r="D9" s="7"/>
      <c r="E9" s="7"/>
      <c r="F9" s="20">
        <f>E20/I9</f>
        <v>0.24697560569980687</v>
      </c>
      <c r="G9" s="97"/>
      <c r="I9" s="63">
        <f>M3</f>
        <v>1.9457708871662234</v>
      </c>
      <c r="J9" s="3" t="s">
        <v>14</v>
      </c>
      <c r="K9" s="5">
        <f>Récapitulatif!H9</f>
        <v>1.9587371016143451</v>
      </c>
      <c r="L9" s="5">
        <f>Récapitulatif!I9</f>
        <v>3.9164097168812715</v>
      </c>
      <c r="M9" s="5">
        <f>Récapitulatif!L9</f>
        <v>1.7734685255597809</v>
      </c>
    </row>
    <row r="10" spans="1:13" ht="15.75">
      <c r="A10" s="7"/>
      <c r="B10" s="28">
        <f>SQRT(C5*2*22/7)</f>
        <v>3.0028828331809096</v>
      </c>
      <c r="C10" s="17"/>
      <c r="D10" s="7"/>
      <c r="E10" s="7"/>
      <c r="G10" s="97"/>
      <c r="J10" s="3" t="s">
        <v>15</v>
      </c>
      <c r="K10" s="5">
        <f>Récapitulatif!H10</f>
        <v>1.9518810869115431</v>
      </c>
      <c r="L10" s="5">
        <f>Récapitulatif!I10</f>
        <v>2.7901732491043694</v>
      </c>
      <c r="M10" s="5">
        <f>Récapitulatif!L10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1.5581322207947449E-2</v>
      </c>
      <c r="H11" s="60" t="s">
        <v>45</v>
      </c>
      <c r="I11" s="60"/>
      <c r="J11" s="3" t="s">
        <v>16</v>
      </c>
      <c r="K11" s="5">
        <f>Récapitulatif!H11</f>
        <v>1.7739785700937789</v>
      </c>
      <c r="L11" s="5">
        <f>Récapitulatif!I11</f>
        <v>3.2314920501178115</v>
      </c>
      <c r="M11" s="5">
        <f>Récapitulatif!L11</f>
        <v>1.5898268398268449</v>
      </c>
    </row>
    <row r="12" spans="1:13" ht="21">
      <c r="A12" s="4" t="s">
        <v>27</v>
      </c>
      <c r="B12" s="29">
        <f>B7*B8*B9*B10</f>
        <v>0.88605544113490009</v>
      </c>
      <c r="C12" s="98"/>
      <c r="D12" s="98"/>
      <c r="E12" s="10"/>
      <c r="F12" t="s">
        <v>42</v>
      </c>
      <c r="G12" s="57">
        <f>(H17-I9)*(H17-I9)</f>
        <v>4.9303806576313238E-32</v>
      </c>
      <c r="H12" s="60" t="s">
        <v>46</v>
      </c>
      <c r="I12" s="60">
        <f>SQRT(G12)</f>
        <v>2.2204460492503131E-16</v>
      </c>
      <c r="J12" s="3" t="s">
        <v>17</v>
      </c>
      <c r="K12" s="5">
        <f>Récapitulatif!H12</f>
        <v>1.9587310321361417</v>
      </c>
      <c r="L12" s="5">
        <f>Récapitulatif!I12</f>
        <v>3.0030963436217801</v>
      </c>
      <c r="M12" s="5">
        <f>Récapitulatif!L12</f>
        <v>1.7494152046783538</v>
      </c>
    </row>
    <row r="13" spans="1:13" ht="18.75">
      <c r="A13" s="7"/>
      <c r="B13" s="22" t="s">
        <v>22</v>
      </c>
      <c r="C13" s="10">
        <f>C4</f>
        <v>4.6022367406110156</v>
      </c>
      <c r="D13" s="9" t="s">
        <v>23</v>
      </c>
      <c r="E13" s="10">
        <f>E4</f>
        <v>2.129209133209077</v>
      </c>
      <c r="F13" t="s">
        <v>43</v>
      </c>
      <c r="G13" s="57">
        <f>(H17-G2)*(H17-G2)</f>
        <v>1.5581322207947505E-2</v>
      </c>
      <c r="H13" s="60" t="s">
        <v>47</v>
      </c>
      <c r="I13" s="61">
        <f>1-G12/G13</f>
        <v>1</v>
      </c>
      <c r="J13" s="3" t="s">
        <v>18</v>
      </c>
      <c r="K13" s="5">
        <f>Récapitulatif!H13</f>
        <v>1.9671343912433032</v>
      </c>
      <c r="L13" s="5">
        <f>Récapitulatif!I13</f>
        <v>2.7350401814877445</v>
      </c>
      <c r="M13" s="5">
        <f>Récapitulatif!L13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1.2172856496441848</v>
      </c>
      <c r="D14" s="7"/>
      <c r="E14" s="7"/>
      <c r="F14" s="99" t="s">
        <v>32</v>
      </c>
      <c r="G14" s="100"/>
      <c r="H14" s="59">
        <f>E13*E13*(B12-B20)</f>
        <v>0.23093593697534121</v>
      </c>
      <c r="J14" s="3" t="s">
        <v>19</v>
      </c>
      <c r="K14" s="5">
        <f>Récapitulatif!H14</f>
        <v>1.9791032207770489</v>
      </c>
      <c r="L14" s="5">
        <f>Récapitulatif!I14</f>
        <v>3.2147869182157804</v>
      </c>
      <c r="M14" s="5">
        <f>Récapitulatif!L14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5">
        <f>Récapitulatif!H15</f>
        <v>2.0107589286401182</v>
      </c>
      <c r="L15" s="5">
        <f>Récapitulatif!I15</f>
        <v>3.4848286144542762</v>
      </c>
      <c r="M15" s="5">
        <f>Récapitulatif!L15</f>
        <v>1.809278652257581</v>
      </c>
    </row>
    <row r="16" spans="1:13">
      <c r="A16" s="7"/>
      <c r="B16" s="25">
        <f>1+1/(12*C14)+1/(288*C14*C14)-139/(51840*C14*C14*C14)</f>
        <v>1.0693150679600976</v>
      </c>
      <c r="C16" s="13" t="s">
        <v>26</v>
      </c>
      <c r="D16" s="12"/>
      <c r="E16" s="12"/>
    </row>
    <row r="17" spans="1:15" ht="21">
      <c r="A17" s="7"/>
      <c r="B17" s="26">
        <f>EXP(-C14)</f>
        <v>0.29603261360068095</v>
      </c>
      <c r="C17" s="14"/>
      <c r="D17" s="7"/>
      <c r="E17" s="7"/>
      <c r="F17" s="99" t="s">
        <v>51</v>
      </c>
      <c r="G17" s="100"/>
      <c r="H17" s="35">
        <f>E13*B21</f>
        <v>1.9457708871662232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1.0436492499363097</v>
      </c>
      <c r="C18" s="16"/>
      <c r="D18" s="7"/>
      <c r="E18" s="7"/>
      <c r="F18" s="101"/>
      <c r="G18" s="102"/>
      <c r="H18" s="19"/>
      <c r="J18" s="7">
        <v>0</v>
      </c>
      <c r="K18" s="54">
        <f>C4</f>
        <v>4.6022367406110156</v>
      </c>
      <c r="L18" s="54">
        <f>E4</f>
        <v>2.129209133209077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2.7661362579893725</v>
      </c>
      <c r="C19" s="17"/>
      <c r="D19" s="7"/>
      <c r="E19" s="7"/>
      <c r="F19" s="33"/>
      <c r="G19" s="34"/>
      <c r="J19" s="7">
        <v>0.25</v>
      </c>
      <c r="K19" s="50">
        <f>K18</f>
        <v>4.6022367406110156</v>
      </c>
      <c r="L19" s="50">
        <f>L18</f>
        <v>2.129209133209077</v>
      </c>
      <c r="M19" s="51">
        <f>N19-N18</f>
        <v>5.2315166807592739E-5</v>
      </c>
      <c r="N19" s="52">
        <f t="shared" ref="N19:N49" si="0">WEIBULL(J19,K19,L19,TRUE)</f>
        <v>5.2315166807592739E-5</v>
      </c>
      <c r="O19">
        <f t="shared" ref="O19:O62" si="1">J19*M19</f>
        <v>1.3078791701898185E-5</v>
      </c>
    </row>
    <row r="20" spans="1:15" ht="21">
      <c r="A20" s="4" t="s">
        <v>29</v>
      </c>
      <c r="B20" s="29">
        <f>B21*B21</f>
        <v>0.83511591743304758</v>
      </c>
      <c r="C20" s="88" t="s">
        <v>30</v>
      </c>
      <c r="D20" s="89"/>
      <c r="E20" s="10">
        <f>E13*SQRT(B12-B20)</f>
        <v>0.48055794341092856</v>
      </c>
      <c r="F20" s="34"/>
      <c r="G20" s="34"/>
      <c r="J20" s="7">
        <v>0.5</v>
      </c>
      <c r="K20" s="50">
        <f t="shared" ref="K20:L35" si="2">K19</f>
        <v>4.6022367406110156</v>
      </c>
      <c r="L20" s="50">
        <f t="shared" si="2"/>
        <v>2.129209133209077</v>
      </c>
      <c r="M20" s="51">
        <f t="shared" ref="M20:M62" si="3">N20-N19</f>
        <v>1.2175990244133184E-3</v>
      </c>
      <c r="N20" s="52">
        <f t="shared" si="0"/>
        <v>1.2699141912209111E-3</v>
      </c>
      <c r="O20">
        <f t="shared" si="1"/>
        <v>6.0879951220665918E-4</v>
      </c>
    </row>
    <row r="21" spans="1:15" ht="21">
      <c r="A21" s="4" t="s">
        <v>31</v>
      </c>
      <c r="B21" s="29">
        <f>B16*B17*B18*B19</f>
        <v>0.91384676912108609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4.6022367406110156</v>
      </c>
      <c r="L21" s="50">
        <f t="shared" si="2"/>
        <v>2.129209133209077</v>
      </c>
      <c r="M21" s="51">
        <f t="shared" si="3"/>
        <v>6.9087408061319078E-3</v>
      </c>
      <c r="N21" s="52">
        <f t="shared" si="0"/>
        <v>8.1786549973528189E-3</v>
      </c>
      <c r="O21">
        <f t="shared" si="1"/>
        <v>5.1815556045989308E-3</v>
      </c>
    </row>
    <row r="22" spans="1:15">
      <c r="J22" s="7">
        <v>1</v>
      </c>
      <c r="K22" s="50">
        <f t="shared" si="2"/>
        <v>4.6022367406110156</v>
      </c>
      <c r="L22" s="50">
        <f t="shared" si="2"/>
        <v>2.129209133209077</v>
      </c>
      <c r="M22" s="51">
        <f t="shared" si="3"/>
        <v>2.2214560403088335E-2</v>
      </c>
      <c r="N22" s="52">
        <f t="shared" si="0"/>
        <v>3.0393215400441154E-2</v>
      </c>
      <c r="O22">
        <f t="shared" si="1"/>
        <v>2.2214560403088335E-2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4.6022367406110156</v>
      </c>
      <c r="L23" s="50">
        <f t="shared" si="2"/>
        <v>2.129209133209077</v>
      </c>
      <c r="M23" s="51">
        <f t="shared" si="3"/>
        <v>5.2188250468958919E-2</v>
      </c>
      <c r="N23" s="52">
        <f t="shared" si="0"/>
        <v>8.2581465869400072E-2</v>
      </c>
      <c r="O23">
        <f t="shared" si="1"/>
        <v>6.5235313086198649E-2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2.070596053731093</v>
      </c>
      <c r="J24" s="7">
        <f t="shared" ref="J24:J55" si="4">J23+0.25</f>
        <v>1.5</v>
      </c>
      <c r="K24" s="50">
        <f t="shared" si="2"/>
        <v>4.6022367406110156</v>
      </c>
      <c r="L24" s="50">
        <f t="shared" si="2"/>
        <v>2.129209133209077</v>
      </c>
      <c r="M24" s="51">
        <f t="shared" si="3"/>
        <v>9.8252858851580416E-2</v>
      </c>
      <c r="N24" s="52">
        <f t="shared" si="0"/>
        <v>0.18083432472098049</v>
      </c>
      <c r="O24">
        <f t="shared" si="1"/>
        <v>0.14737928827737062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4.6022367406110156</v>
      </c>
      <c r="L25" s="50">
        <f t="shared" si="2"/>
        <v>2.129209133209077</v>
      </c>
      <c r="M25" s="51">
        <f t="shared" si="3"/>
        <v>0.15251565006163981</v>
      </c>
      <c r="N25" s="52">
        <f t="shared" si="0"/>
        <v>0.3333499747826203</v>
      </c>
      <c r="O25">
        <f t="shared" si="1"/>
        <v>0.26690238760786966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4.6022367406110156</v>
      </c>
      <c r="L26" s="50">
        <f t="shared" si="2"/>
        <v>2.129209133209077</v>
      </c>
      <c r="M26" s="51">
        <f t="shared" si="3"/>
        <v>0.19412981798665518</v>
      </c>
      <c r="N26" s="52">
        <f t="shared" si="0"/>
        <v>0.52747979276927548</v>
      </c>
      <c r="O26">
        <f t="shared" si="1"/>
        <v>0.38825963597331037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4.6022367406110156</v>
      </c>
      <c r="L27" s="50">
        <f t="shared" si="2"/>
        <v>2.129209133209077</v>
      </c>
      <c r="M27" s="51">
        <f t="shared" si="3"/>
        <v>0.19700345212764747</v>
      </c>
      <c r="N27" s="52">
        <f t="shared" si="0"/>
        <v>0.72448324489692295</v>
      </c>
      <c r="O27">
        <f t="shared" si="1"/>
        <v>0.44325776728720678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4.6022367406110156</v>
      </c>
      <c r="L28" s="50">
        <f t="shared" si="2"/>
        <v>2.129209133209077</v>
      </c>
      <c r="M28" s="51">
        <f t="shared" si="3"/>
        <v>0.15226340153755014</v>
      </c>
      <c r="N28" s="52">
        <f t="shared" si="0"/>
        <v>0.87674664643447309</v>
      </c>
      <c r="O28">
        <f t="shared" si="1"/>
        <v>0.38065850384387534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4.6022367406110156</v>
      </c>
      <c r="L29" s="50">
        <f t="shared" si="2"/>
        <v>2.129209133209077</v>
      </c>
      <c r="M29" s="51">
        <f t="shared" si="3"/>
        <v>8.4331342592343872E-2</v>
      </c>
      <c r="N29" s="52">
        <f t="shared" si="0"/>
        <v>0.96107798902681696</v>
      </c>
      <c r="O29">
        <f t="shared" si="1"/>
        <v>0.23191119212894565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4.6022367406110156</v>
      </c>
      <c r="L30" s="50">
        <f t="shared" si="2"/>
        <v>2.129209133209077</v>
      </c>
      <c r="M30" s="51">
        <f t="shared" si="3"/>
        <v>3.105375923636966E-2</v>
      </c>
      <c r="N30" s="52">
        <f t="shared" si="0"/>
        <v>0.99213174826318662</v>
      </c>
      <c r="O30">
        <f t="shared" si="1"/>
        <v>9.3161277709108981E-2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4.6022367406110156</v>
      </c>
      <c r="L31" s="50">
        <f t="shared" si="2"/>
        <v>2.129209133209077</v>
      </c>
      <c r="M31" s="51">
        <f t="shared" si="3"/>
        <v>6.9588941708126351E-3</v>
      </c>
      <c r="N31" s="52">
        <f t="shared" si="0"/>
        <v>0.99909064243399925</v>
      </c>
      <c r="O31">
        <f t="shared" si="1"/>
        <v>2.2616406055141064E-2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4.6022367406110156</v>
      </c>
      <c r="L32" s="50">
        <f t="shared" si="2"/>
        <v>2.129209133209077</v>
      </c>
      <c r="M32" s="51">
        <f t="shared" si="3"/>
        <v>8.5655687203745057E-4</v>
      </c>
      <c r="N32" s="52">
        <f t="shared" si="0"/>
        <v>0.9999471993060367</v>
      </c>
      <c r="O32">
        <f t="shared" si="1"/>
        <v>2.997949052131077E-3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4.6022367406110156</v>
      </c>
      <c r="L33" s="50">
        <f t="shared" si="2"/>
        <v>2.129209133209077</v>
      </c>
      <c r="M33" s="51">
        <f t="shared" si="3"/>
        <v>5.1469903839196363E-5</v>
      </c>
      <c r="N33" s="52">
        <f t="shared" si="0"/>
        <v>0.9999986692098759</v>
      </c>
      <c r="O33">
        <f t="shared" si="1"/>
        <v>1.9301213939698636E-4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4.6022367406110156</v>
      </c>
      <c r="L34" s="50">
        <f t="shared" si="2"/>
        <v>2.129209133209077</v>
      </c>
      <c r="M34" s="51">
        <f t="shared" si="3"/>
        <v>1.3184316082215375E-6</v>
      </c>
      <c r="N34" s="52">
        <f t="shared" si="0"/>
        <v>0.99999998764148412</v>
      </c>
      <c r="O34">
        <f t="shared" si="1"/>
        <v>5.27372643288615E-6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4.6022367406110156</v>
      </c>
      <c r="L35" s="50">
        <f t="shared" si="2"/>
        <v>2.129209133209077</v>
      </c>
      <c r="M35" s="51">
        <f t="shared" si="3"/>
        <v>1.2323277953640854E-8</v>
      </c>
      <c r="N35" s="52">
        <f t="shared" si="0"/>
        <v>0.99999999996476208</v>
      </c>
      <c r="O35">
        <f t="shared" si="1"/>
        <v>5.2373931302973631E-8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4.6022367406110156</v>
      </c>
      <c r="L36" s="50">
        <f t="shared" si="5"/>
        <v>2.129209133209077</v>
      </c>
      <c r="M36" s="51">
        <f t="shared" si="3"/>
        <v>3.5212721627431165E-11</v>
      </c>
      <c r="N36" s="52">
        <f t="shared" si="0"/>
        <v>0.9999999999999748</v>
      </c>
      <c r="O36">
        <f t="shared" si="1"/>
        <v>1.5845724732344024E-10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4.6022367406110156</v>
      </c>
      <c r="L37" s="50">
        <f t="shared" si="5"/>
        <v>2.129209133209077</v>
      </c>
      <c r="M37" s="51">
        <f t="shared" si="3"/>
        <v>2.5202062658991053E-14</v>
      </c>
      <c r="N37" s="52">
        <f t="shared" si="0"/>
        <v>1</v>
      </c>
      <c r="O37">
        <f t="shared" si="1"/>
        <v>1.197097976302075E-13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4.6022367406110156</v>
      </c>
      <c r="L38" s="50">
        <f t="shared" si="5"/>
        <v>2.129209133209077</v>
      </c>
      <c r="M38" s="51">
        <f t="shared" si="3"/>
        <v>0</v>
      </c>
      <c r="N38" s="52">
        <f t="shared" si="0"/>
        <v>1</v>
      </c>
      <c r="O38">
        <f t="shared" si="1"/>
        <v>0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4.6022367406110156</v>
      </c>
      <c r="L39" s="50">
        <f t="shared" si="5"/>
        <v>2.129209133209077</v>
      </c>
      <c r="M39" s="51">
        <f t="shared" si="3"/>
        <v>0</v>
      </c>
      <c r="N39" s="52">
        <f t="shared" si="0"/>
        <v>1</v>
      </c>
      <c r="O39">
        <f t="shared" si="1"/>
        <v>0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4.6022367406110156</v>
      </c>
      <c r="L40" s="50">
        <f t="shared" si="5"/>
        <v>2.129209133209077</v>
      </c>
      <c r="M40" s="51">
        <f t="shared" si="3"/>
        <v>0</v>
      </c>
      <c r="N40" s="52">
        <f t="shared" si="0"/>
        <v>1</v>
      </c>
      <c r="O40">
        <f t="shared" si="1"/>
        <v>0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4.6022367406110156</v>
      </c>
      <c r="L41" s="50">
        <f t="shared" si="5"/>
        <v>2.129209133209077</v>
      </c>
      <c r="M41" s="51">
        <f t="shared" si="3"/>
        <v>0</v>
      </c>
      <c r="N41" s="52">
        <f t="shared" si="0"/>
        <v>1</v>
      </c>
      <c r="O41">
        <f t="shared" si="1"/>
        <v>0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4.6022367406110156</v>
      </c>
      <c r="L42" s="50">
        <f t="shared" si="5"/>
        <v>2.129209133209077</v>
      </c>
      <c r="M42" s="51">
        <f t="shared" si="3"/>
        <v>0</v>
      </c>
      <c r="N42" s="52">
        <f t="shared" si="0"/>
        <v>1</v>
      </c>
      <c r="O42">
        <f t="shared" si="1"/>
        <v>0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4.6022367406110156</v>
      </c>
      <c r="L43" s="50">
        <f t="shared" si="5"/>
        <v>2.129209133209077</v>
      </c>
      <c r="M43" s="51">
        <f t="shared" si="3"/>
        <v>0</v>
      </c>
      <c r="N43" s="52">
        <f t="shared" si="0"/>
        <v>1</v>
      </c>
      <c r="O43">
        <f t="shared" si="1"/>
        <v>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4.6022367406110156</v>
      </c>
      <c r="L44" s="50">
        <f t="shared" si="5"/>
        <v>2.129209133209077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4.6022367406110156</v>
      </c>
      <c r="L45" s="50">
        <f t="shared" si="5"/>
        <v>2.129209133209077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4.6022367406110156</v>
      </c>
      <c r="L46" s="50">
        <f t="shared" si="5"/>
        <v>2.129209133209077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4.6022367406110156</v>
      </c>
      <c r="L47" s="50">
        <f t="shared" si="5"/>
        <v>2.129209133209077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4.6022367406110156</v>
      </c>
      <c r="L48" s="50">
        <f t="shared" si="5"/>
        <v>2.129209133209077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4.6022367406110156</v>
      </c>
      <c r="L49" s="50">
        <f t="shared" si="5"/>
        <v>2.129209133209077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4.6022367406110156</v>
      </c>
      <c r="L50" s="50">
        <f t="shared" si="5"/>
        <v>2.129209133209077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4.6022367406110156</v>
      </c>
      <c r="L51" s="50">
        <f t="shared" si="5"/>
        <v>2.129209133209077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4.6022367406110156</v>
      </c>
      <c r="L52" s="50">
        <f t="shared" si="7"/>
        <v>2.129209133209077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4.6022367406110156</v>
      </c>
      <c r="L53" s="50">
        <f t="shared" si="7"/>
        <v>2.129209133209077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4.6022367406110156</v>
      </c>
      <c r="L54" s="50">
        <f t="shared" si="7"/>
        <v>2.129209133209077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4.6022367406110156</v>
      </c>
      <c r="L55" s="50">
        <f t="shared" si="7"/>
        <v>2.129209133209077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4.6022367406110156</v>
      </c>
      <c r="L56" s="50">
        <f t="shared" si="7"/>
        <v>2.129209133209077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4.6022367406110156</v>
      </c>
      <c r="L57" s="50">
        <f t="shared" si="7"/>
        <v>2.129209133209077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4.6022367406110156</v>
      </c>
      <c r="L58" s="50">
        <f t="shared" si="7"/>
        <v>2.129209133209077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4.6022367406110156</v>
      </c>
      <c r="L59" s="50">
        <f t="shared" si="7"/>
        <v>2.129209133209077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4.6022367406110156</v>
      </c>
      <c r="L60" s="50">
        <f t="shared" si="7"/>
        <v>2.129209133209077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4.6022367406110156</v>
      </c>
      <c r="L61" s="50">
        <f t="shared" si="7"/>
        <v>2.129209133209077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4.6022367406110156</v>
      </c>
      <c r="L62" s="50">
        <f t="shared" si="7"/>
        <v>2.129209133209077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2.0663312472041158</v>
      </c>
      <c r="I2" s="56">
        <f>G2-I9</f>
        <v>0.12479260980127793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5">
        <f>'EM -Jan'!K3</f>
        <v>2.129209133209077</v>
      </c>
      <c r="L3" s="5">
        <f>'EM -Jan'!L3</f>
        <v>4.6022367406110156</v>
      </c>
      <c r="M3" s="5">
        <f>'EM -Jan'!M3</f>
        <v>1.9457708871662234</v>
      </c>
    </row>
    <row r="4" spans="1:13" ht="18.75">
      <c r="A4" s="7"/>
      <c r="B4" s="22" t="s">
        <v>22</v>
      </c>
      <c r="C4" s="62">
        <f>L4</f>
        <v>3.8773765682630108</v>
      </c>
      <c r="D4" s="9" t="s">
        <v>23</v>
      </c>
      <c r="E4" s="62">
        <f>K4</f>
        <v>2.1455733802332042</v>
      </c>
      <c r="F4" s="8"/>
      <c r="G4" s="8"/>
      <c r="H4" s="8"/>
      <c r="I4" s="8"/>
      <c r="J4" s="3" t="s">
        <v>9</v>
      </c>
      <c r="K4" s="5">
        <f>'EM -Jan'!K4</f>
        <v>2.1455733802332042</v>
      </c>
      <c r="L4" s="5">
        <f>'EM -Jan'!L4</f>
        <v>3.8773765682630108</v>
      </c>
      <c r="M4" s="5">
        <f>'EM -Jan'!M4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1.5158126802463143</v>
      </c>
      <c r="D5" s="7"/>
      <c r="E5" s="7"/>
      <c r="F5" s="8"/>
      <c r="G5" s="8"/>
      <c r="H5" s="8"/>
      <c r="I5" s="8"/>
      <c r="J5" s="3" t="s">
        <v>10</v>
      </c>
      <c r="K5" s="5">
        <f>'EM -Jan'!K5</f>
        <v>2.1707764572965234</v>
      </c>
      <c r="L5" s="5">
        <f>'EM -Jan'!L5</f>
        <v>3.8292932388332752</v>
      </c>
      <c r="M5" s="5">
        <f>'EM -Jan'!M5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5">
        <f>'EM -Jan'!K6</f>
        <v>2.0592514729008271</v>
      </c>
      <c r="L6" s="5">
        <f>'EM -Jan'!L6</f>
        <v>3.2139651655074846</v>
      </c>
      <c r="M6" s="5">
        <f>'EM -Jan'!M6</f>
        <v>1.8449966193373881</v>
      </c>
    </row>
    <row r="7" spans="1:13" ht="15.75">
      <c r="A7" s="7"/>
      <c r="B7" s="25">
        <f>1+1/(12*C5)+1/(288*C5*C5)-139/(51840*C5*C5*C5)</f>
        <v>1.0557173284617793</v>
      </c>
      <c r="C7" s="13" t="s">
        <v>26</v>
      </c>
      <c r="D7" s="12"/>
      <c r="E7" s="12"/>
      <c r="J7" s="3" t="s">
        <v>12</v>
      </c>
      <c r="K7" s="5">
        <f>'EM -Jan'!K7</f>
        <v>2.0620445051766203</v>
      </c>
      <c r="L7" s="5">
        <f>'EM -Jan'!L7</f>
        <v>3.7390454203664212</v>
      </c>
      <c r="M7" s="5">
        <f>'EM -Jan'!M7</f>
        <v>1.8621820615795657</v>
      </c>
    </row>
    <row r="8" spans="1:13" ht="15.75">
      <c r="A8" s="7"/>
      <c r="B8" s="26">
        <f>EXP(-C5)</f>
        <v>0.21962962364436664</v>
      </c>
      <c r="C8" s="14"/>
      <c r="D8" s="7"/>
      <c r="E8" s="7"/>
      <c r="G8" s="96"/>
      <c r="I8" s="15" t="s">
        <v>50</v>
      </c>
      <c r="J8" s="3" t="s">
        <v>13</v>
      </c>
      <c r="K8" s="5">
        <f>'EM -Jan'!K8</f>
        <v>1.9726867920890041</v>
      </c>
      <c r="L8" s="5">
        <f>'EM -Jan'!L8</f>
        <v>3.6650277804413531</v>
      </c>
      <c r="M8" s="5">
        <f>'EM -Jan'!M8</f>
        <v>1.7795307443365633</v>
      </c>
    </row>
    <row r="9" spans="1:13" ht="15.75">
      <c r="A9" s="7"/>
      <c r="B9" s="27">
        <f>POWER(C5,C5-1)</f>
        <v>1.239308013703291</v>
      </c>
      <c r="C9" s="16"/>
      <c r="D9" s="7"/>
      <c r="E9" s="7"/>
      <c r="F9" s="20">
        <f>E20/I9</f>
        <v>0.28846109130668063</v>
      </c>
      <c r="G9" s="97"/>
      <c r="I9" s="63">
        <f>M4</f>
        <v>1.9415386374028378</v>
      </c>
      <c r="J9" s="3" t="s">
        <v>14</v>
      </c>
      <c r="K9" s="5">
        <f>'EM -Jan'!K9</f>
        <v>1.9587371016143451</v>
      </c>
      <c r="L9" s="5">
        <f>'EM -Jan'!L9</f>
        <v>3.9164097168812715</v>
      </c>
      <c r="M9" s="5">
        <f>'EM -Jan'!M9</f>
        <v>1.7734685255597809</v>
      </c>
    </row>
    <row r="10" spans="1:13" ht="15.75">
      <c r="A10" s="7"/>
      <c r="B10" s="28">
        <f>SQRT(C5*2*22/7)</f>
        <v>3.0867402577300083</v>
      </c>
      <c r="C10" s="17"/>
      <c r="D10" s="7"/>
      <c r="E10" s="7"/>
      <c r="G10" s="97"/>
      <c r="J10" s="3" t="s">
        <v>15</v>
      </c>
      <c r="K10" s="5">
        <f>'EM -Jan'!K10</f>
        <v>1.9518810869115431</v>
      </c>
      <c r="L10" s="5">
        <f>'EM -Jan'!L10</f>
        <v>2.7901732491043694</v>
      </c>
      <c r="M10" s="5">
        <f>'EM -Jan'!M10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1.557319546101401E-2</v>
      </c>
      <c r="H11" s="60" t="s">
        <v>45</v>
      </c>
      <c r="I11" s="60"/>
      <c r="J11" s="3" t="s">
        <v>16</v>
      </c>
      <c r="K11" s="5">
        <f>'EM -Jan'!K11</f>
        <v>1.7739785700937789</v>
      </c>
      <c r="L11" s="5">
        <f>'EM -Jan'!L11</f>
        <v>3.2314920501178115</v>
      </c>
      <c r="M11" s="5">
        <f>'EM -Jan'!M11</f>
        <v>1.5898268398268449</v>
      </c>
    </row>
    <row r="12" spans="1:13" ht="21">
      <c r="A12" s="4" t="s">
        <v>27</v>
      </c>
      <c r="B12" s="29">
        <f>B7*B8*B9*B10</f>
        <v>0.88698834150952199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0">
        <f>SQRT(G12)</f>
        <v>0</v>
      </c>
      <c r="J12" s="3" t="s">
        <v>17</v>
      </c>
      <c r="K12" s="5">
        <f>'EM -Jan'!K12</f>
        <v>1.9587310321361417</v>
      </c>
      <c r="L12" s="5">
        <f>'EM -Jan'!L12</f>
        <v>3.0030963436217801</v>
      </c>
      <c r="M12" s="5">
        <f>'EM -Jan'!M12</f>
        <v>1.7494152046783538</v>
      </c>
    </row>
    <row r="13" spans="1:13" ht="18.75">
      <c r="A13" s="7"/>
      <c r="B13" s="22" t="s">
        <v>22</v>
      </c>
      <c r="C13" s="10">
        <f>C4</f>
        <v>3.8773765682630108</v>
      </c>
      <c r="D13" s="9" t="s">
        <v>23</v>
      </c>
      <c r="E13" s="10">
        <f>E4</f>
        <v>2.1455733802332042</v>
      </c>
      <c r="F13" t="s">
        <v>43</v>
      </c>
      <c r="G13" s="57">
        <f>(H17-G2)*(H17-G2)</f>
        <v>1.557319546101401E-2</v>
      </c>
      <c r="H13" s="60" t="s">
        <v>47</v>
      </c>
      <c r="I13" s="61">
        <f>1-G12/G13</f>
        <v>1</v>
      </c>
      <c r="J13" s="3" t="s">
        <v>18</v>
      </c>
      <c r="K13" s="5">
        <f>'EM -Jan'!K13</f>
        <v>1.9671343912433032</v>
      </c>
      <c r="L13" s="5">
        <f>'EM -Jan'!L13</f>
        <v>2.7350401814877445</v>
      </c>
      <c r="M13" s="5">
        <f>'EM -Jan'!M13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1.2579063401231572</v>
      </c>
      <c r="D14" s="7"/>
      <c r="E14" s="7"/>
      <c r="F14" s="99" t="s">
        <v>32</v>
      </c>
      <c r="G14" s="100"/>
      <c r="H14" s="59">
        <f>E13*E13*(B12-B20)</f>
        <v>0.3136653600636331</v>
      </c>
      <c r="J14" s="3" t="s">
        <v>19</v>
      </c>
      <c r="K14" s="5">
        <f>'EM -Jan'!K14</f>
        <v>1.9791032207770489</v>
      </c>
      <c r="L14" s="5">
        <f>'EM -Jan'!L14</f>
        <v>3.2147869182157804</v>
      </c>
      <c r="M14" s="5">
        <f>'EM -Jan'!M14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5">
        <f>'EM -Jan'!K15</f>
        <v>2.0107589286401182</v>
      </c>
      <c r="L15" s="5">
        <f>'EM -Jan'!L15</f>
        <v>3.4848286144542762</v>
      </c>
      <c r="M15" s="5">
        <f>'EM -Jan'!M15</f>
        <v>1.809278652257581</v>
      </c>
    </row>
    <row r="16" spans="1:13">
      <c r="A16" s="7"/>
      <c r="B16" s="25">
        <f>1+1/(12*C14)+1/(288*C14*C14)-139/(51840*C14*C14*C14)</f>
        <v>1.0670949051278948</v>
      </c>
      <c r="C16" s="13" t="s">
        <v>26</v>
      </c>
      <c r="D16" s="12"/>
      <c r="E16" s="12"/>
    </row>
    <row r="17" spans="1:15" ht="21">
      <c r="A17" s="7"/>
      <c r="B17" s="26">
        <f>EXP(-C14)</f>
        <v>0.28424852367423792</v>
      </c>
      <c r="C17" s="14"/>
      <c r="D17" s="7"/>
      <c r="E17" s="7"/>
      <c r="F17" s="99" t="s">
        <v>51</v>
      </c>
      <c r="G17" s="100"/>
      <c r="H17" s="35">
        <f>E13*B21</f>
        <v>1.9415386374028378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1.0609622459279211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3.8773765682630108</v>
      </c>
      <c r="L18" s="54">
        <f>E4</f>
        <v>2.1455733802332042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2.8119103563596584</v>
      </c>
      <c r="C19" s="17"/>
      <c r="D19" s="7"/>
      <c r="E19" s="7"/>
      <c r="F19" s="33"/>
      <c r="G19" s="34"/>
      <c r="J19" s="7">
        <v>0.25</v>
      </c>
      <c r="K19" s="50">
        <f>K18</f>
        <v>3.8773765682630108</v>
      </c>
      <c r="L19" s="50">
        <f>L18</f>
        <v>2.1455733802332042</v>
      </c>
      <c r="M19" s="51">
        <f>N19-N18</f>
        <v>2.3989218304898419E-4</v>
      </c>
      <c r="N19" s="52">
        <f t="shared" ref="N19:N49" si="0">WEIBULL(J19,K19,L19,TRUE)</f>
        <v>2.3989218304898419E-4</v>
      </c>
      <c r="O19">
        <f t="shared" ref="O19:O62" si="1">J19*M19</f>
        <v>5.9973045762246047E-5</v>
      </c>
    </row>
    <row r="20" spans="1:15" ht="21">
      <c r="A20" s="4" t="s">
        <v>29</v>
      </c>
      <c r="B20" s="29">
        <f>B21*B21</f>
        <v>0.81885184248579324</v>
      </c>
      <c r="C20" s="88" t="s">
        <v>30</v>
      </c>
      <c r="D20" s="89"/>
      <c r="E20" s="10">
        <f>E13*SQRT(B12-B20)</f>
        <v>0.56005835415930827</v>
      </c>
      <c r="F20" s="34"/>
      <c r="G20" s="34"/>
      <c r="J20" s="7">
        <v>0.5</v>
      </c>
      <c r="K20" s="50">
        <f t="shared" ref="K20:L35" si="2">K19</f>
        <v>3.8773765682630108</v>
      </c>
      <c r="L20" s="50">
        <f t="shared" si="2"/>
        <v>2.1455733802332042</v>
      </c>
      <c r="M20" s="51">
        <f t="shared" ref="M20:M62" si="3">N20-N19</f>
        <v>3.2798384035206407E-3</v>
      </c>
      <c r="N20" s="52">
        <f t="shared" si="0"/>
        <v>3.5197305865696249E-3</v>
      </c>
      <c r="O20">
        <f t="shared" si="1"/>
        <v>1.6399192017603204E-3</v>
      </c>
    </row>
    <row r="21" spans="1:15" ht="21">
      <c r="A21" s="4" t="s">
        <v>31</v>
      </c>
      <c r="B21" s="29">
        <f>B16*B17*B18*B19</f>
        <v>0.90490432780808006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3.8773765682630108</v>
      </c>
      <c r="L21" s="50">
        <f t="shared" si="2"/>
        <v>2.1455733802332042</v>
      </c>
      <c r="M21" s="51">
        <f t="shared" si="3"/>
        <v>1.3321122951125863E-2</v>
      </c>
      <c r="N21" s="52">
        <f t="shared" si="0"/>
        <v>1.6840853537695488E-2</v>
      </c>
      <c r="O21">
        <f t="shared" si="1"/>
        <v>9.9908422133443975E-3</v>
      </c>
    </row>
    <row r="22" spans="1:15">
      <c r="J22" s="7">
        <v>1</v>
      </c>
      <c r="K22" s="50">
        <f t="shared" si="2"/>
        <v>3.8773765682630108</v>
      </c>
      <c r="L22" s="50">
        <f t="shared" si="2"/>
        <v>2.1455733802332042</v>
      </c>
      <c r="M22" s="51">
        <f t="shared" si="3"/>
        <v>3.3657582352440762E-2</v>
      </c>
      <c r="N22" s="52">
        <f t="shared" si="0"/>
        <v>5.0498435890136251E-2</v>
      </c>
      <c r="O22">
        <f t="shared" si="1"/>
        <v>3.3657582352440762E-2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3.8773765682630108</v>
      </c>
      <c r="L23" s="50">
        <f t="shared" si="2"/>
        <v>2.1455733802332042</v>
      </c>
      <c r="M23" s="51">
        <f t="shared" si="3"/>
        <v>6.5321325654646545E-2</v>
      </c>
      <c r="N23" s="52">
        <f t="shared" si="0"/>
        <v>0.1158197615447828</v>
      </c>
      <c r="O23">
        <f t="shared" si="1"/>
        <v>8.1651657068308181E-2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2.0663312472041158</v>
      </c>
      <c r="J24" s="7">
        <f t="shared" ref="J24:J55" si="4">J23+0.25</f>
        <v>1.5</v>
      </c>
      <c r="K24" s="50">
        <f t="shared" si="2"/>
        <v>3.8773765682630108</v>
      </c>
      <c r="L24" s="50">
        <f t="shared" si="2"/>
        <v>2.1455733802332042</v>
      </c>
      <c r="M24" s="51">
        <f t="shared" si="3"/>
        <v>0.10507191957086237</v>
      </c>
      <c r="N24" s="52">
        <f t="shared" si="0"/>
        <v>0.22089168111564517</v>
      </c>
      <c r="O24">
        <f t="shared" si="1"/>
        <v>0.15760787935629356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3.8773765682630108</v>
      </c>
      <c r="L25" s="50">
        <f t="shared" si="2"/>
        <v>2.1455733802332042</v>
      </c>
      <c r="M25" s="51">
        <f t="shared" si="3"/>
        <v>0.14387668028170764</v>
      </c>
      <c r="N25" s="52">
        <f t="shared" si="0"/>
        <v>0.3647683613973528</v>
      </c>
      <c r="O25">
        <f t="shared" si="1"/>
        <v>0.25178419049298839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3.8773765682630108</v>
      </c>
      <c r="L26" s="50">
        <f t="shared" si="2"/>
        <v>2.1455733802332042</v>
      </c>
      <c r="M26" s="51">
        <f t="shared" si="3"/>
        <v>0.1682811206356809</v>
      </c>
      <c r="N26" s="52">
        <f t="shared" si="0"/>
        <v>0.53304948203303371</v>
      </c>
      <c r="O26">
        <f t="shared" si="1"/>
        <v>0.33656224127136181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3.8773765682630108</v>
      </c>
      <c r="L27" s="50">
        <f t="shared" si="2"/>
        <v>2.1455733802332042</v>
      </c>
      <c r="M27" s="51">
        <f t="shared" si="3"/>
        <v>0.1664589826107653</v>
      </c>
      <c r="N27" s="52">
        <f t="shared" si="0"/>
        <v>0.69950846464379901</v>
      </c>
      <c r="O27">
        <f t="shared" si="1"/>
        <v>0.37453271087422191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3.8773765682630108</v>
      </c>
      <c r="L28" s="50">
        <f t="shared" si="2"/>
        <v>2.1455733802332042</v>
      </c>
      <c r="M28" s="51">
        <f t="shared" si="3"/>
        <v>0.13667788986810114</v>
      </c>
      <c r="N28" s="52">
        <f t="shared" si="0"/>
        <v>0.83618635451190015</v>
      </c>
      <c r="O28">
        <f t="shared" si="1"/>
        <v>0.34169472467025286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3.8773765682630108</v>
      </c>
      <c r="L29" s="50">
        <f t="shared" si="2"/>
        <v>2.1455733802332042</v>
      </c>
      <c r="M29" s="51">
        <f t="shared" si="3"/>
        <v>9.0851902885751734E-2</v>
      </c>
      <c r="N29" s="52">
        <f t="shared" si="0"/>
        <v>0.92703825739765189</v>
      </c>
      <c r="O29">
        <f t="shared" si="1"/>
        <v>0.24984273293581727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3.8773765682630108</v>
      </c>
      <c r="L30" s="50">
        <f t="shared" si="2"/>
        <v>2.1455733802332042</v>
      </c>
      <c r="M30" s="51">
        <f t="shared" si="3"/>
        <v>4.7440939482714217E-2</v>
      </c>
      <c r="N30" s="52">
        <f t="shared" si="0"/>
        <v>0.97447919688036611</v>
      </c>
      <c r="O30">
        <f t="shared" si="1"/>
        <v>0.14232281844814265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3.8773765682630108</v>
      </c>
      <c r="L31" s="50">
        <f t="shared" si="2"/>
        <v>2.1455733802332042</v>
      </c>
      <c r="M31" s="51">
        <f t="shared" si="3"/>
        <v>1.880424245412915E-2</v>
      </c>
      <c r="N31" s="52">
        <f t="shared" si="0"/>
        <v>0.99328343933449526</v>
      </c>
      <c r="O31">
        <f t="shared" si="1"/>
        <v>6.1113787975919737E-2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3.8773765682630108</v>
      </c>
      <c r="L32" s="50">
        <f t="shared" si="2"/>
        <v>2.1455733802332042</v>
      </c>
      <c r="M32" s="51">
        <f t="shared" si="3"/>
        <v>5.4464534741620607E-3</v>
      </c>
      <c r="N32" s="52">
        <f t="shared" si="0"/>
        <v>0.99872989280865732</v>
      </c>
      <c r="O32">
        <f t="shared" si="1"/>
        <v>1.9062587159567213E-2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3.8773765682630108</v>
      </c>
      <c r="L33" s="50">
        <f t="shared" si="2"/>
        <v>2.1455733802332042</v>
      </c>
      <c r="M33" s="51">
        <f t="shared" si="3"/>
        <v>1.1058351177066772E-3</v>
      </c>
      <c r="N33" s="52">
        <f t="shared" si="0"/>
        <v>0.99983572792636399</v>
      </c>
      <c r="O33">
        <f t="shared" si="1"/>
        <v>4.1468816914000395E-3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3.8773765682630108</v>
      </c>
      <c r="L34" s="50">
        <f t="shared" si="2"/>
        <v>2.1455733802332042</v>
      </c>
      <c r="M34" s="51">
        <f t="shared" si="3"/>
        <v>1.5048346162604975E-4</v>
      </c>
      <c r="N34" s="52">
        <f t="shared" si="0"/>
        <v>0.99998621138799004</v>
      </c>
      <c r="O34">
        <f t="shared" si="1"/>
        <v>6.0193384650419901E-4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3.8773765682630108</v>
      </c>
      <c r="L35" s="50">
        <f t="shared" si="2"/>
        <v>2.1455733802332042</v>
      </c>
      <c r="M35" s="51">
        <f t="shared" si="3"/>
        <v>1.3078150694512125E-5</v>
      </c>
      <c r="N35" s="52">
        <f t="shared" si="0"/>
        <v>0.99999928953868455</v>
      </c>
      <c r="O35">
        <f t="shared" si="1"/>
        <v>5.5582140451676532E-5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3.8773765682630108</v>
      </c>
      <c r="L36" s="50">
        <f t="shared" si="5"/>
        <v>2.1455733802332042</v>
      </c>
      <c r="M36" s="51">
        <f t="shared" si="3"/>
        <v>6.8927331509094358E-7</v>
      </c>
      <c r="N36" s="52">
        <f t="shared" si="0"/>
        <v>0.99999997881199965</v>
      </c>
      <c r="O36">
        <f t="shared" si="1"/>
        <v>3.1017299179092461E-6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3.8773765682630108</v>
      </c>
      <c r="L37" s="50">
        <f t="shared" si="5"/>
        <v>2.1455733802332042</v>
      </c>
      <c r="M37" s="51">
        <f t="shared" si="3"/>
        <v>2.0844218573401463E-8</v>
      </c>
      <c r="N37" s="52">
        <f t="shared" si="0"/>
        <v>0.99999999965621822</v>
      </c>
      <c r="O37">
        <f t="shared" si="1"/>
        <v>9.9010038223656949E-8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3.8773765682630108</v>
      </c>
      <c r="L38" s="50">
        <f t="shared" si="5"/>
        <v>2.1455733802332042</v>
      </c>
      <c r="M38" s="51">
        <f t="shared" si="3"/>
        <v>3.4093805556523193E-10</v>
      </c>
      <c r="N38" s="52">
        <f t="shared" si="0"/>
        <v>0.99999999999715627</v>
      </c>
      <c r="O38">
        <f t="shared" si="1"/>
        <v>1.7046902778261597E-9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3.8773765682630108</v>
      </c>
      <c r="L39" s="50">
        <f t="shared" si="5"/>
        <v>2.1455733802332042</v>
      </c>
      <c r="M39" s="51">
        <f t="shared" si="3"/>
        <v>2.8325120027261619E-12</v>
      </c>
      <c r="N39" s="52">
        <f t="shared" si="0"/>
        <v>0.99999999999998879</v>
      </c>
      <c r="O39">
        <f t="shared" si="1"/>
        <v>1.487068801431235E-11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3.8773765682630108</v>
      </c>
      <c r="L40" s="50">
        <f t="shared" si="5"/>
        <v>2.1455733802332042</v>
      </c>
      <c r="M40" s="51">
        <f t="shared" si="3"/>
        <v>1.1213252548714081E-14</v>
      </c>
      <c r="N40" s="52">
        <f t="shared" si="0"/>
        <v>1</v>
      </c>
      <c r="O40">
        <f t="shared" si="1"/>
        <v>6.1672889017927446E-14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3.8773765682630108</v>
      </c>
      <c r="L41" s="50">
        <f t="shared" si="5"/>
        <v>2.1455733802332042</v>
      </c>
      <c r="M41" s="51">
        <f t="shared" si="3"/>
        <v>0</v>
      </c>
      <c r="N41" s="52">
        <f t="shared" si="0"/>
        <v>1</v>
      </c>
      <c r="O41">
        <f t="shared" si="1"/>
        <v>0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3.8773765682630108</v>
      </c>
      <c r="L42" s="50">
        <f t="shared" si="5"/>
        <v>2.1455733802332042</v>
      </c>
      <c r="M42" s="51">
        <f t="shared" si="3"/>
        <v>0</v>
      </c>
      <c r="N42" s="52">
        <f t="shared" si="0"/>
        <v>1</v>
      </c>
      <c r="O42">
        <f t="shared" si="1"/>
        <v>0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3.8773765682630108</v>
      </c>
      <c r="L43" s="50">
        <f t="shared" si="5"/>
        <v>2.1455733802332042</v>
      </c>
      <c r="M43" s="51">
        <f t="shared" si="3"/>
        <v>0</v>
      </c>
      <c r="N43" s="52">
        <f t="shared" si="0"/>
        <v>1</v>
      </c>
      <c r="O43">
        <f t="shared" si="1"/>
        <v>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3.8773765682630108</v>
      </c>
      <c r="L44" s="50">
        <f t="shared" si="5"/>
        <v>2.1455733802332042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3.8773765682630108</v>
      </c>
      <c r="L45" s="50">
        <f t="shared" si="5"/>
        <v>2.1455733802332042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3.8773765682630108</v>
      </c>
      <c r="L46" s="50">
        <f t="shared" si="5"/>
        <v>2.1455733802332042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3.8773765682630108</v>
      </c>
      <c r="L47" s="50">
        <f t="shared" si="5"/>
        <v>2.1455733802332042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3.8773765682630108</v>
      </c>
      <c r="L48" s="50">
        <f t="shared" si="5"/>
        <v>2.1455733802332042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3.8773765682630108</v>
      </c>
      <c r="L49" s="50">
        <f t="shared" si="5"/>
        <v>2.1455733802332042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3.8773765682630108</v>
      </c>
      <c r="L50" s="50">
        <f t="shared" si="5"/>
        <v>2.1455733802332042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3.8773765682630108</v>
      </c>
      <c r="L51" s="50">
        <f t="shared" si="5"/>
        <v>2.1455733802332042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3.8773765682630108</v>
      </c>
      <c r="L52" s="50">
        <f t="shared" si="7"/>
        <v>2.1455733802332042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3.8773765682630108</v>
      </c>
      <c r="L53" s="50">
        <f t="shared" si="7"/>
        <v>2.1455733802332042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3.8773765682630108</v>
      </c>
      <c r="L54" s="50">
        <f t="shared" si="7"/>
        <v>2.1455733802332042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3.8773765682630108</v>
      </c>
      <c r="L55" s="50">
        <f t="shared" si="7"/>
        <v>2.1455733802332042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3.8773765682630108</v>
      </c>
      <c r="L56" s="50">
        <f t="shared" si="7"/>
        <v>2.1455733802332042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3.8773765682630108</v>
      </c>
      <c r="L57" s="50">
        <f t="shared" si="7"/>
        <v>2.1455733802332042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3.8773765682630108</v>
      </c>
      <c r="L58" s="50">
        <f t="shared" si="7"/>
        <v>2.1455733802332042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3.8773765682630108</v>
      </c>
      <c r="L59" s="50">
        <f t="shared" si="7"/>
        <v>2.1455733802332042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3.8773765682630108</v>
      </c>
      <c r="L60" s="50">
        <f t="shared" si="7"/>
        <v>2.1455733802332042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3.8773765682630108</v>
      </c>
      <c r="L61" s="50">
        <f t="shared" si="7"/>
        <v>2.1455733802332042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3.8773765682630108</v>
      </c>
      <c r="L62" s="50">
        <f t="shared" si="7"/>
        <v>2.1455733802332042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2.0877610193797769</v>
      </c>
      <c r="I2" s="56">
        <f>G2-I9</f>
        <v>0.12478790110020843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5">
        <f>'EM -Fev'!K3</f>
        <v>2.129209133209077</v>
      </c>
      <c r="L3" s="5">
        <f>'EM -Fev'!L3</f>
        <v>4.6022367406110156</v>
      </c>
      <c r="M3" s="5">
        <f>'EM -Fev'!M3</f>
        <v>1.9457708871662234</v>
      </c>
    </row>
    <row r="4" spans="1:13" ht="18.75">
      <c r="A4" s="7"/>
      <c r="B4" s="22" t="s">
        <v>22</v>
      </c>
      <c r="C4" s="62">
        <f>L5</f>
        <v>3.8292932388332752</v>
      </c>
      <c r="D4" s="9" t="s">
        <v>23</v>
      </c>
      <c r="E4" s="62">
        <f>K5</f>
        <v>2.1707764572965234</v>
      </c>
      <c r="F4" s="8"/>
      <c r="G4" s="8"/>
      <c r="H4" s="8"/>
      <c r="I4" s="8"/>
      <c r="J4" s="3" t="s">
        <v>9</v>
      </c>
      <c r="K4" s="5">
        <f>'EM -Fev'!K4</f>
        <v>2.1455733802332042</v>
      </c>
      <c r="L4" s="5">
        <f>'EM -Fev'!L4</f>
        <v>3.8773765682630108</v>
      </c>
      <c r="M4" s="5">
        <f>'EM -Fev'!M4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1.5222895911229217</v>
      </c>
      <c r="D5" s="7"/>
      <c r="E5" s="7"/>
      <c r="F5" s="8"/>
      <c r="G5" s="8"/>
      <c r="H5" s="8"/>
      <c r="I5" s="8"/>
      <c r="J5" s="3" t="s">
        <v>10</v>
      </c>
      <c r="K5" s="5">
        <f>'EM -Fev'!K5</f>
        <v>2.1707764572965234</v>
      </c>
      <c r="L5" s="5">
        <f>'EM -Fev'!L5</f>
        <v>3.8292932388332752</v>
      </c>
      <c r="M5" s="5">
        <f>'EM -Fev'!M5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5">
        <f>'EM -Fev'!K6</f>
        <v>2.0592514729008271</v>
      </c>
      <c r="L6" s="5">
        <f>'EM -Fev'!L6</f>
        <v>3.2139651655074846</v>
      </c>
      <c r="M6" s="5">
        <f>'EM -Fev'!M6</f>
        <v>1.8449966193373881</v>
      </c>
    </row>
    <row r="7" spans="1:13" ht="15.75">
      <c r="A7" s="7"/>
      <c r="B7" s="25">
        <f>1+1/(12*C5)+1/(288*C5*C5)-139/(51840*C5*C5*C5)</f>
        <v>1.0554803740702647</v>
      </c>
      <c r="C7" s="13" t="s">
        <v>26</v>
      </c>
      <c r="D7" s="12"/>
      <c r="E7" s="12"/>
      <c r="J7" s="3" t="s">
        <v>12</v>
      </c>
      <c r="K7" s="5">
        <f>'EM -Fev'!K7</f>
        <v>2.0620445051766203</v>
      </c>
      <c r="L7" s="5">
        <f>'EM -Fev'!L7</f>
        <v>3.7390454203664212</v>
      </c>
      <c r="M7" s="5">
        <f>'EM -Fev'!M7</f>
        <v>1.8621820615795657</v>
      </c>
    </row>
    <row r="8" spans="1:13" ht="15.75">
      <c r="A8" s="7"/>
      <c r="B8" s="26">
        <f>EXP(-C5)</f>
        <v>0.21821169898884013</v>
      </c>
      <c r="C8" s="14"/>
      <c r="D8" s="7"/>
      <c r="E8" s="7"/>
      <c r="G8" s="96"/>
      <c r="I8" s="15" t="s">
        <v>50</v>
      </c>
      <c r="J8" s="3" t="s">
        <v>13</v>
      </c>
      <c r="K8" s="5">
        <f>'EM -Fev'!K8</f>
        <v>1.9726867920890041</v>
      </c>
      <c r="L8" s="5">
        <f>'EM -Fev'!L8</f>
        <v>3.6650277804413531</v>
      </c>
      <c r="M8" s="5">
        <f>'EM -Fev'!M8</f>
        <v>1.7795307443365633</v>
      </c>
    </row>
    <row r="9" spans="1:13" ht="15.75">
      <c r="A9" s="7"/>
      <c r="B9" s="27">
        <f>POWER(C5,C5-1)</f>
        <v>1.2454217002977723</v>
      </c>
      <c r="C9" s="16"/>
      <c r="D9" s="7"/>
      <c r="E9" s="7"/>
      <c r="F9" s="20">
        <f>E20/I9</f>
        <v>0.29172896348446087</v>
      </c>
      <c r="G9" s="97"/>
      <c r="I9" s="63">
        <f>M5</f>
        <v>1.9629731182795684</v>
      </c>
      <c r="J9" s="3" t="s">
        <v>14</v>
      </c>
      <c r="K9" s="5">
        <f>'EM -Fev'!K9</f>
        <v>1.9587371016143451</v>
      </c>
      <c r="L9" s="5">
        <f>'EM -Fev'!L9</f>
        <v>3.9164097168812715</v>
      </c>
      <c r="M9" s="5">
        <f>'EM -Fev'!M9</f>
        <v>1.7734685255597809</v>
      </c>
    </row>
    <row r="10" spans="1:13" ht="15.75">
      <c r="A10" s="7"/>
      <c r="B10" s="28">
        <f>SQRT(C5*2*22/7)</f>
        <v>3.0933278891697706</v>
      </c>
      <c r="C10" s="17"/>
      <c r="D10" s="7"/>
      <c r="E10" s="7"/>
      <c r="G10" s="97"/>
      <c r="J10" s="3" t="s">
        <v>15</v>
      </c>
      <c r="K10" s="5">
        <f>'EM -Fev'!K10</f>
        <v>1.9518810869115431</v>
      </c>
      <c r="L10" s="5">
        <f>'EM -Fev'!L10</f>
        <v>2.7901732491043694</v>
      </c>
      <c r="M10" s="5">
        <f>'EM -Fev'!M10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1.5572020260995401E-2</v>
      </c>
      <c r="H11" s="60" t="s">
        <v>45</v>
      </c>
      <c r="I11" s="60"/>
      <c r="J11" s="3" t="s">
        <v>16</v>
      </c>
      <c r="K11" s="5">
        <f>'EM -Fev'!K11</f>
        <v>1.7739785700937789</v>
      </c>
      <c r="L11" s="5">
        <f>'EM -Fev'!L11</f>
        <v>3.2314920501178115</v>
      </c>
      <c r="M11" s="5">
        <f>'EM -Fev'!M11</f>
        <v>1.5898268398268449</v>
      </c>
    </row>
    <row r="12" spans="1:13" ht="21">
      <c r="A12" s="4" t="s">
        <v>27</v>
      </c>
      <c r="B12" s="29">
        <f>B7*B8*B9*B10</f>
        <v>0.88730019876644928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0">
        <f>SQRT(G12)</f>
        <v>0</v>
      </c>
      <c r="J12" s="3" t="s">
        <v>17</v>
      </c>
      <c r="K12" s="5">
        <f>'EM -Fev'!K12</f>
        <v>1.9587310321361417</v>
      </c>
      <c r="L12" s="5">
        <f>'EM -Fev'!L12</f>
        <v>3.0030963436217801</v>
      </c>
      <c r="M12" s="5">
        <f>'EM -Fev'!M12</f>
        <v>1.7494152046783538</v>
      </c>
    </row>
    <row r="13" spans="1:13" ht="18.75">
      <c r="A13" s="7"/>
      <c r="B13" s="22" t="s">
        <v>22</v>
      </c>
      <c r="C13" s="10">
        <f>C4</f>
        <v>3.8292932388332752</v>
      </c>
      <c r="D13" s="9" t="s">
        <v>23</v>
      </c>
      <c r="E13" s="10">
        <f>E4</f>
        <v>2.1707764572965234</v>
      </c>
      <c r="F13" t="s">
        <v>43</v>
      </c>
      <c r="G13" s="57">
        <f>(H17-G2)*(H17-G2)</f>
        <v>1.5572020260995401E-2</v>
      </c>
      <c r="H13" s="60" t="s">
        <v>47</v>
      </c>
      <c r="I13" s="61">
        <f>1-G12/G13</f>
        <v>1</v>
      </c>
      <c r="J13" s="3" t="s">
        <v>18</v>
      </c>
      <c r="K13" s="5">
        <f>'EM -Fev'!K13</f>
        <v>1.9671343912433032</v>
      </c>
      <c r="L13" s="5">
        <f>'EM -Fev'!L13</f>
        <v>2.7350401814877445</v>
      </c>
      <c r="M13" s="5">
        <f>'EM -Fev'!M13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1.261144795561461</v>
      </c>
      <c r="D14" s="7"/>
      <c r="E14" s="7"/>
      <c r="F14" s="99" t="s">
        <v>32</v>
      </c>
      <c r="G14" s="100"/>
      <c r="H14" s="59">
        <f>E13*E13*(B12-B20)</f>
        <v>0.32793502392068807</v>
      </c>
      <c r="J14" s="3" t="s">
        <v>19</v>
      </c>
      <c r="K14" s="5">
        <f>'EM -Fev'!K14</f>
        <v>1.9791032207770489</v>
      </c>
      <c r="L14" s="5">
        <f>'EM -Fev'!L14</f>
        <v>3.2147869182157804</v>
      </c>
      <c r="M14" s="5">
        <f>'EM -Fev'!M14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5">
        <f>'EM -Fev'!K15</f>
        <v>2.0107589286401182</v>
      </c>
      <c r="L15" s="5">
        <f>'EM -Fev'!L15</f>
        <v>3.4848286144542762</v>
      </c>
      <c r="M15" s="5">
        <f>'EM -Fev'!M15</f>
        <v>1.809278652257581</v>
      </c>
    </row>
    <row r="16" spans="1:13">
      <c r="A16" s="7"/>
      <c r="B16" s="25">
        <f>1+1/(12*C14)+1/(288*C14*C14)-139/(51840*C14*C14*C14)</f>
        <v>1.0669238855669041</v>
      </c>
      <c r="C16" s="13" t="s">
        <v>26</v>
      </c>
      <c r="D16" s="12"/>
      <c r="E16" s="12"/>
    </row>
    <row r="17" spans="1:15" ht="21">
      <c r="A17" s="7"/>
      <c r="B17" s="26">
        <f>EXP(-C14)</f>
        <v>0.28332948643070222</v>
      </c>
      <c r="C17" s="14"/>
      <c r="D17" s="7"/>
      <c r="E17" s="7"/>
      <c r="F17" s="99" t="s">
        <v>51</v>
      </c>
      <c r="G17" s="100"/>
      <c r="H17" s="35">
        <f>E13*B21</f>
        <v>1.9629731182795684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1.0624640470583495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3.8292932388332752</v>
      </c>
      <c r="L18" s="54">
        <f>E4</f>
        <v>2.1707764572965234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2.8155276339995137</v>
      </c>
      <c r="C19" s="17"/>
      <c r="D19" s="7"/>
      <c r="E19" s="7"/>
      <c r="F19" s="33"/>
      <c r="G19" s="34"/>
      <c r="J19" s="7">
        <v>0.25</v>
      </c>
      <c r="K19" s="50">
        <f>K18</f>
        <v>3.8292932388332752</v>
      </c>
      <c r="L19" s="50">
        <f>L18</f>
        <v>2.1707764572965234</v>
      </c>
      <c r="M19" s="51">
        <f>N19-N18</f>
        <v>2.5437976662789907E-4</v>
      </c>
      <c r="N19" s="52">
        <f t="shared" ref="N19:N49" si="0">WEIBULL(J19,K19,L19,TRUE)</f>
        <v>2.5437976662789907E-4</v>
      </c>
      <c r="O19">
        <f t="shared" ref="O19:O62" si="1">J19*M19</f>
        <v>6.3594941656974768E-5</v>
      </c>
    </row>
    <row r="20" spans="1:15" ht="21">
      <c r="A20" s="4" t="s">
        <v>29</v>
      </c>
      <c r="B20" s="29">
        <f>B21*B21</f>
        <v>0.81770847457268525</v>
      </c>
      <c r="C20" s="88" t="s">
        <v>30</v>
      </c>
      <c r="D20" s="89"/>
      <c r="E20" s="10">
        <f>E13*SQRT(B12-B20)</f>
        <v>0.57265611314355847</v>
      </c>
      <c r="F20" s="34"/>
      <c r="G20" s="34"/>
      <c r="J20" s="7">
        <v>0.5</v>
      </c>
      <c r="K20" s="50">
        <f t="shared" ref="K20:L35" si="2">K19</f>
        <v>3.8292932388332752</v>
      </c>
      <c r="L20" s="50">
        <f t="shared" si="2"/>
        <v>2.1707764572965234</v>
      </c>
      <c r="M20" s="51">
        <f t="shared" ref="M20:M62" si="3">N20-N19</f>
        <v>3.3554347951939567E-3</v>
      </c>
      <c r="N20" s="52">
        <f t="shared" si="0"/>
        <v>3.6098145618218558E-3</v>
      </c>
      <c r="O20">
        <f t="shared" si="1"/>
        <v>1.6777173975969784E-3</v>
      </c>
    </row>
    <row r="21" spans="1:15" ht="21">
      <c r="A21" s="4" t="s">
        <v>31</v>
      </c>
      <c r="B21" s="29">
        <f>B16*B17*B18*B19</f>
        <v>0.90427234535436574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3.8292932388332752</v>
      </c>
      <c r="L21" s="50">
        <f t="shared" si="2"/>
        <v>2.1707764572965234</v>
      </c>
      <c r="M21" s="51">
        <f t="shared" si="3"/>
        <v>1.3328518375948062E-2</v>
      </c>
      <c r="N21" s="52">
        <f t="shared" si="0"/>
        <v>1.6938332937769918E-2</v>
      </c>
      <c r="O21">
        <f t="shared" si="1"/>
        <v>9.9963887819610464E-3</v>
      </c>
    </row>
    <row r="22" spans="1:15">
      <c r="J22" s="7">
        <v>1</v>
      </c>
      <c r="K22" s="50">
        <f t="shared" si="2"/>
        <v>3.8292932388332752</v>
      </c>
      <c r="L22" s="50">
        <f t="shared" si="2"/>
        <v>2.1707764572965234</v>
      </c>
      <c r="M22" s="51">
        <f t="shared" si="3"/>
        <v>3.3167410320266155E-2</v>
      </c>
      <c r="N22" s="52">
        <f t="shared" si="0"/>
        <v>5.0105743258036073E-2</v>
      </c>
      <c r="O22">
        <f t="shared" si="1"/>
        <v>3.3167410320266155E-2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3.8292932388332752</v>
      </c>
      <c r="L23" s="50">
        <f t="shared" si="2"/>
        <v>2.1707764572965234</v>
      </c>
      <c r="M23" s="51">
        <f t="shared" si="3"/>
        <v>6.3690957429579753E-2</v>
      </c>
      <c r="N23" s="52">
        <f t="shared" si="0"/>
        <v>0.11379670068761583</v>
      </c>
      <c r="O23">
        <f t="shared" si="1"/>
        <v>7.9613696786974691E-2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2.0877610193797769</v>
      </c>
      <c r="J24" s="7">
        <f t="shared" ref="J24:J55" si="4">J23+0.25</f>
        <v>1.5</v>
      </c>
      <c r="K24" s="50">
        <f t="shared" si="2"/>
        <v>3.8292932388332752</v>
      </c>
      <c r="L24" s="50">
        <f t="shared" si="2"/>
        <v>2.1707764572965234</v>
      </c>
      <c r="M24" s="51">
        <f t="shared" si="3"/>
        <v>0.10180054903681957</v>
      </c>
      <c r="N24" s="52">
        <f t="shared" si="0"/>
        <v>0.21559724972443539</v>
      </c>
      <c r="O24">
        <f t="shared" si="1"/>
        <v>0.15270082355522935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3.8292932388332752</v>
      </c>
      <c r="L25" s="50">
        <f t="shared" si="2"/>
        <v>2.1707764572965234</v>
      </c>
      <c r="M25" s="51">
        <f t="shared" si="3"/>
        <v>0.13920188312948512</v>
      </c>
      <c r="N25" s="52">
        <f t="shared" si="0"/>
        <v>0.35479913285392051</v>
      </c>
      <c r="O25">
        <f t="shared" si="1"/>
        <v>0.24360329547659895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3.8292932388332752</v>
      </c>
      <c r="L26" s="50">
        <f t="shared" si="2"/>
        <v>2.1707764572965234</v>
      </c>
      <c r="M26" s="51">
        <f t="shared" si="3"/>
        <v>0.16362511067986729</v>
      </c>
      <c r="N26" s="52">
        <f t="shared" si="0"/>
        <v>0.5184242435337878</v>
      </c>
      <c r="O26">
        <f t="shared" si="1"/>
        <v>0.32725022135973458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3.8292932388332752</v>
      </c>
      <c r="L27" s="50">
        <f t="shared" si="2"/>
        <v>2.1707764572965234</v>
      </c>
      <c r="M27" s="51">
        <f t="shared" si="3"/>
        <v>0.16402856537558508</v>
      </c>
      <c r="N27" s="52">
        <f t="shared" si="0"/>
        <v>0.68245280890937288</v>
      </c>
      <c r="O27">
        <f t="shared" si="1"/>
        <v>0.36906427209506643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3.8292932388332752</v>
      </c>
      <c r="L28" s="50">
        <f t="shared" si="2"/>
        <v>2.1707764572965234</v>
      </c>
      <c r="M28" s="51">
        <f t="shared" si="3"/>
        <v>0.13798617422368664</v>
      </c>
      <c r="N28" s="52">
        <f t="shared" si="0"/>
        <v>0.82043898313305952</v>
      </c>
      <c r="O28">
        <f t="shared" si="1"/>
        <v>0.3449654355592166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3.8292932388332752</v>
      </c>
      <c r="L29" s="50">
        <f t="shared" si="2"/>
        <v>2.1707764572965234</v>
      </c>
      <c r="M29" s="51">
        <f t="shared" si="3"/>
        <v>9.5283142160745071E-2</v>
      </c>
      <c r="N29" s="52">
        <f t="shared" si="0"/>
        <v>0.91572212529380459</v>
      </c>
      <c r="O29">
        <f t="shared" si="1"/>
        <v>0.26202864094204892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3.8292932388332752</v>
      </c>
      <c r="L30" s="50">
        <f t="shared" si="2"/>
        <v>2.1707764572965234</v>
      </c>
      <c r="M30" s="51">
        <f t="shared" si="3"/>
        <v>5.2587725397076235E-2</v>
      </c>
      <c r="N30" s="52">
        <f t="shared" si="0"/>
        <v>0.96830985069088082</v>
      </c>
      <c r="O30">
        <f t="shared" si="1"/>
        <v>0.1577631761912287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3.8292932388332752</v>
      </c>
      <c r="L31" s="50">
        <f t="shared" si="2"/>
        <v>2.1707764572965234</v>
      </c>
      <c r="M31" s="51">
        <f t="shared" si="3"/>
        <v>2.250154956769912E-2</v>
      </c>
      <c r="N31" s="52">
        <f t="shared" si="0"/>
        <v>0.99081140025857994</v>
      </c>
      <c r="O31">
        <f t="shared" si="1"/>
        <v>7.3130036095022138E-2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3.8292932388332752</v>
      </c>
      <c r="L32" s="50">
        <f t="shared" si="2"/>
        <v>2.1707764572965234</v>
      </c>
      <c r="M32" s="51">
        <f t="shared" si="3"/>
        <v>7.2166066004930585E-3</v>
      </c>
      <c r="N32" s="52">
        <f t="shared" si="0"/>
        <v>0.998028006859073</v>
      </c>
      <c r="O32">
        <f t="shared" si="1"/>
        <v>2.5258123101725705E-2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3.8292932388332752</v>
      </c>
      <c r="L33" s="50">
        <f t="shared" si="2"/>
        <v>2.1707764572965234</v>
      </c>
      <c r="M33" s="51">
        <f t="shared" si="3"/>
        <v>1.6721204864275085E-3</v>
      </c>
      <c r="N33" s="52">
        <f t="shared" si="0"/>
        <v>0.99970012734550051</v>
      </c>
      <c r="O33">
        <f t="shared" si="1"/>
        <v>6.270451824103157E-3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3.8292932388332752</v>
      </c>
      <c r="L34" s="50">
        <f t="shared" si="2"/>
        <v>2.1707764572965234</v>
      </c>
      <c r="M34" s="51">
        <f t="shared" si="3"/>
        <v>2.6902440134535244E-4</v>
      </c>
      <c r="N34" s="52">
        <f t="shared" si="0"/>
        <v>0.99996915174684586</v>
      </c>
      <c r="O34">
        <f t="shared" si="1"/>
        <v>1.0760976053814097E-3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3.8292932388332752</v>
      </c>
      <c r="L35" s="50">
        <f t="shared" si="2"/>
        <v>2.1707764572965234</v>
      </c>
      <c r="M35" s="51">
        <f t="shared" si="3"/>
        <v>2.8804024674422557E-5</v>
      </c>
      <c r="N35" s="52">
        <f t="shared" si="0"/>
        <v>0.99999795577152029</v>
      </c>
      <c r="O35">
        <f t="shared" si="1"/>
        <v>1.2241710486629587E-4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3.8292932388332752</v>
      </c>
      <c r="L36" s="50">
        <f t="shared" si="5"/>
        <v>2.1707764572965234</v>
      </c>
      <c r="M36" s="51">
        <f t="shared" si="3"/>
        <v>1.9613493964509843E-6</v>
      </c>
      <c r="N36" s="52">
        <f t="shared" si="0"/>
        <v>0.99999991712091674</v>
      </c>
      <c r="O36">
        <f t="shared" si="1"/>
        <v>8.8260722840294292E-6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3.8292932388332752</v>
      </c>
      <c r="L37" s="50">
        <f t="shared" si="5"/>
        <v>2.1707764572965234</v>
      </c>
      <c r="M37" s="51">
        <f t="shared" si="3"/>
        <v>8.093162184863445E-8</v>
      </c>
      <c r="N37" s="52">
        <f t="shared" si="0"/>
        <v>0.99999999805253859</v>
      </c>
      <c r="O37">
        <f t="shared" si="1"/>
        <v>3.8442520378101364E-7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3.8292932388332752</v>
      </c>
      <c r="L38" s="50">
        <f t="shared" si="5"/>
        <v>2.1707764572965234</v>
      </c>
      <c r="M38" s="51">
        <f t="shared" si="3"/>
        <v>1.9224012381968691E-9</v>
      </c>
      <c r="N38" s="52">
        <f t="shared" si="0"/>
        <v>0.99999999997493982</v>
      </c>
      <c r="O38">
        <f t="shared" si="1"/>
        <v>9.6120061909843457E-9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3.8292932388332752</v>
      </c>
      <c r="L39" s="50">
        <f t="shared" si="5"/>
        <v>2.1707764572965234</v>
      </c>
      <c r="M39" s="51">
        <f t="shared" si="3"/>
        <v>2.4893753725052647E-11</v>
      </c>
      <c r="N39" s="52">
        <f t="shared" si="0"/>
        <v>0.99999999999983358</v>
      </c>
      <c r="O39">
        <f t="shared" si="1"/>
        <v>1.306922070565264E-10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3.8292932388332752</v>
      </c>
      <c r="L40" s="50">
        <f t="shared" si="5"/>
        <v>2.1707764572965234</v>
      </c>
      <c r="M40" s="51">
        <f t="shared" si="3"/>
        <v>1.6586731987899839E-13</v>
      </c>
      <c r="N40" s="52">
        <f t="shared" si="0"/>
        <v>0.99999999999999944</v>
      </c>
      <c r="O40">
        <f t="shared" si="1"/>
        <v>9.1227025933449113E-13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3.8292932388332752</v>
      </c>
      <c r="L41" s="50">
        <f t="shared" si="5"/>
        <v>2.1707764572965234</v>
      </c>
      <c r="M41" s="51">
        <f t="shared" si="3"/>
        <v>0</v>
      </c>
      <c r="N41" s="52">
        <f t="shared" si="0"/>
        <v>1</v>
      </c>
      <c r="O41">
        <f t="shared" si="1"/>
        <v>0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3.8292932388332752</v>
      </c>
      <c r="L42" s="50">
        <f t="shared" si="5"/>
        <v>2.1707764572965234</v>
      </c>
      <c r="M42" s="51">
        <f t="shared" si="3"/>
        <v>0</v>
      </c>
      <c r="N42" s="52">
        <f t="shared" si="0"/>
        <v>1</v>
      </c>
      <c r="O42">
        <f t="shared" si="1"/>
        <v>0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3.8292932388332752</v>
      </c>
      <c r="L43" s="50">
        <f t="shared" si="5"/>
        <v>2.1707764572965234</v>
      </c>
      <c r="M43" s="51">
        <f t="shared" si="3"/>
        <v>0</v>
      </c>
      <c r="N43" s="52">
        <f t="shared" si="0"/>
        <v>1</v>
      </c>
      <c r="O43">
        <f t="shared" si="1"/>
        <v>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3.8292932388332752</v>
      </c>
      <c r="L44" s="50">
        <f t="shared" si="5"/>
        <v>2.1707764572965234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3.8292932388332752</v>
      </c>
      <c r="L45" s="50">
        <f t="shared" si="5"/>
        <v>2.1707764572965234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3.8292932388332752</v>
      </c>
      <c r="L46" s="50">
        <f t="shared" si="5"/>
        <v>2.1707764572965234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3.8292932388332752</v>
      </c>
      <c r="L47" s="50">
        <f t="shared" si="5"/>
        <v>2.1707764572965234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3.8292932388332752</v>
      </c>
      <c r="L48" s="50">
        <f t="shared" si="5"/>
        <v>2.1707764572965234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3.8292932388332752</v>
      </c>
      <c r="L49" s="50">
        <f t="shared" si="5"/>
        <v>2.1707764572965234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3.8292932388332752</v>
      </c>
      <c r="L50" s="50">
        <f t="shared" si="5"/>
        <v>2.1707764572965234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3.8292932388332752</v>
      </c>
      <c r="L51" s="50">
        <f t="shared" si="5"/>
        <v>2.1707764572965234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3.8292932388332752</v>
      </c>
      <c r="L52" s="50">
        <f t="shared" si="7"/>
        <v>2.1707764572965234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3.8292932388332752</v>
      </c>
      <c r="L53" s="50">
        <f t="shared" si="7"/>
        <v>2.1707764572965234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3.8292932388332752</v>
      </c>
      <c r="L54" s="50">
        <f t="shared" si="7"/>
        <v>2.1707764572965234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3.8292932388332752</v>
      </c>
      <c r="L55" s="50">
        <f t="shared" si="7"/>
        <v>2.1707764572965234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3.8292932388332752</v>
      </c>
      <c r="L56" s="50">
        <f t="shared" si="7"/>
        <v>2.1707764572965234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3.8292932388332752</v>
      </c>
      <c r="L57" s="50">
        <f t="shared" si="7"/>
        <v>2.1707764572965234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3.8292932388332752</v>
      </c>
      <c r="L58" s="50">
        <f t="shared" si="7"/>
        <v>2.1707764572965234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3.8292932388332752</v>
      </c>
      <c r="L59" s="50">
        <f t="shared" si="7"/>
        <v>2.1707764572965234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3.8292932388332752</v>
      </c>
      <c r="L60" s="50">
        <f t="shared" si="7"/>
        <v>2.1707764572965234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3.8292932388332752</v>
      </c>
      <c r="L61" s="50">
        <f t="shared" si="7"/>
        <v>2.1707764572965234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3.8292932388332752</v>
      </c>
      <c r="L62" s="50">
        <f t="shared" si="7"/>
        <v>2.1707764572965234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1.9697645651785798</v>
      </c>
      <c r="I2" s="56">
        <f>G2-I9</f>
        <v>0.12476794584119166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5">
        <f>'EM -Mars'!K3</f>
        <v>2.129209133209077</v>
      </c>
      <c r="L3" s="5">
        <f>'EM -Mars'!L3</f>
        <v>4.6022367406110156</v>
      </c>
      <c r="M3" s="5">
        <f>'EM -Mars'!M3</f>
        <v>1.9457708871662234</v>
      </c>
    </row>
    <row r="4" spans="1:13" ht="18.75">
      <c r="A4" s="7"/>
      <c r="B4" s="22" t="s">
        <v>22</v>
      </c>
      <c r="C4" s="62">
        <f>L6</f>
        <v>3.2139651655074846</v>
      </c>
      <c r="D4" s="9" t="s">
        <v>23</v>
      </c>
      <c r="E4" s="62">
        <f>K6</f>
        <v>2.0592514729008271</v>
      </c>
      <c r="F4" s="8"/>
      <c r="G4" s="8"/>
      <c r="H4" s="8"/>
      <c r="I4" s="8"/>
      <c r="J4" s="3" t="s">
        <v>9</v>
      </c>
      <c r="K4" s="5">
        <f>'EM -Mars'!K4</f>
        <v>2.1455733802332042</v>
      </c>
      <c r="L4" s="5">
        <f>'EM -Mars'!L4</f>
        <v>3.8773765682630108</v>
      </c>
      <c r="M4" s="5">
        <f>'EM -Mars'!M4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1.6222842803226838</v>
      </c>
      <c r="D5" s="7"/>
      <c r="E5" s="7"/>
      <c r="F5" s="8"/>
      <c r="G5" s="8"/>
      <c r="H5" s="8"/>
      <c r="I5" s="8"/>
      <c r="J5" s="3" t="s">
        <v>10</v>
      </c>
      <c r="K5" s="5">
        <f>'EM -Mars'!K5</f>
        <v>2.1707764572965234</v>
      </c>
      <c r="L5" s="5">
        <f>'EM -Mars'!L5</f>
        <v>3.8292932388332752</v>
      </c>
      <c r="M5" s="5">
        <f>'EM -Mars'!M5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5">
        <f>'EM -Mars'!K6</f>
        <v>2.0592514729008271</v>
      </c>
      <c r="L6" s="5">
        <f>'EM -Mars'!L6</f>
        <v>3.2139651655074846</v>
      </c>
      <c r="M6" s="5">
        <f>'EM -Mars'!M6</f>
        <v>1.8449966193373881</v>
      </c>
    </row>
    <row r="7" spans="1:13" ht="15.75">
      <c r="A7" s="7"/>
      <c r="B7" s="25">
        <f>1+1/(12*C5)+1/(288*C5*C5)-139/(51840*C5*C5*C5)</f>
        <v>1.0520592149795367</v>
      </c>
      <c r="C7" s="13" t="s">
        <v>26</v>
      </c>
      <c r="D7" s="12"/>
      <c r="E7" s="12"/>
      <c r="J7" s="3" t="s">
        <v>12</v>
      </c>
      <c r="K7" s="5">
        <f>'EM -Mars'!K7</f>
        <v>2.0620445051766203</v>
      </c>
      <c r="L7" s="5">
        <f>'EM -Mars'!L7</f>
        <v>3.7390454203664212</v>
      </c>
      <c r="M7" s="5">
        <f>'EM -Mars'!M7</f>
        <v>1.8621820615795657</v>
      </c>
    </row>
    <row r="8" spans="1:13" ht="15.75">
      <c r="A8" s="7"/>
      <c r="B8" s="26">
        <f>EXP(-C5)</f>
        <v>0.1974471588979361</v>
      </c>
      <c r="C8" s="14"/>
      <c r="D8" s="7"/>
      <c r="E8" s="7"/>
      <c r="G8" s="96"/>
      <c r="I8" s="15" t="s">
        <v>50</v>
      </c>
      <c r="J8" s="3" t="s">
        <v>13</v>
      </c>
      <c r="K8" s="5">
        <f>'EM -Mars'!K8</f>
        <v>1.9726867920890041</v>
      </c>
      <c r="L8" s="5">
        <f>'EM -Mars'!L8</f>
        <v>3.6650277804413531</v>
      </c>
      <c r="M8" s="5">
        <f>'EM -Mars'!M8</f>
        <v>1.7795307443365633</v>
      </c>
    </row>
    <row r="9" spans="1:13" ht="15.75">
      <c r="A9" s="7"/>
      <c r="B9" s="27">
        <f>POWER(C5,C5-1)</f>
        <v>1.3513215543182722</v>
      </c>
      <c r="C9" s="16"/>
      <c r="D9" s="7"/>
      <c r="E9" s="7"/>
      <c r="F9" s="20">
        <f>E20/I9</f>
        <v>0.34154486860897787</v>
      </c>
      <c r="G9" s="97"/>
      <c r="I9" s="63">
        <f>M6</f>
        <v>1.8449966193373881</v>
      </c>
      <c r="J9" s="3" t="s">
        <v>14</v>
      </c>
      <c r="K9" s="5">
        <f>'EM -Mars'!K9</f>
        <v>1.9587371016143451</v>
      </c>
      <c r="L9" s="5">
        <f>'EM -Mars'!L9</f>
        <v>3.9164097168812715</v>
      </c>
      <c r="M9" s="5">
        <f>'EM -Mars'!M9</f>
        <v>1.7734685255597809</v>
      </c>
    </row>
    <row r="10" spans="1:13" ht="15.75">
      <c r="A10" s="7"/>
      <c r="B10" s="28">
        <f>SQRT(C5*2*22/7)</f>
        <v>3.1933079206856974</v>
      </c>
      <c r="C10" s="17"/>
      <c r="D10" s="7"/>
      <c r="E10" s="7"/>
      <c r="G10" s="97"/>
      <c r="J10" s="3" t="s">
        <v>15</v>
      </c>
      <c r="K10" s="5">
        <f>'EM -Mars'!K10</f>
        <v>1.9518810869115431</v>
      </c>
      <c r="L10" s="5">
        <f>'EM -Mars'!L10</f>
        <v>2.7901732491043694</v>
      </c>
      <c r="M10" s="5">
        <f>'EM -Mars'!M10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1.5567040309430536E-2</v>
      </c>
      <c r="H11" s="60" t="s">
        <v>45</v>
      </c>
      <c r="I11" s="60"/>
      <c r="J11" s="3" t="s">
        <v>16</v>
      </c>
      <c r="K11" s="5">
        <f>'EM -Mars'!K11</f>
        <v>1.7739785700937789</v>
      </c>
      <c r="L11" s="5">
        <f>'EM -Mars'!L11</f>
        <v>3.2314920501178115</v>
      </c>
      <c r="M11" s="5">
        <f>'EM -Mars'!M11</f>
        <v>1.5898268398268449</v>
      </c>
    </row>
    <row r="12" spans="1:13" ht="21">
      <c r="A12" s="4" t="s">
        <v>27</v>
      </c>
      <c r="B12" s="29">
        <f>B7*B8*B9*B10</f>
        <v>0.89637673464793566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5">
        <f>SQRT(G12)</f>
        <v>0</v>
      </c>
      <c r="J12" s="3" t="s">
        <v>17</v>
      </c>
      <c r="K12" s="5">
        <f>'EM -Mars'!K12</f>
        <v>1.9587310321361417</v>
      </c>
      <c r="L12" s="5">
        <f>'EM -Mars'!L12</f>
        <v>3.0030963436217801</v>
      </c>
      <c r="M12" s="5">
        <f>'EM -Mars'!M12</f>
        <v>1.7494152046783538</v>
      </c>
    </row>
    <row r="13" spans="1:13" ht="18.75">
      <c r="A13" s="7"/>
      <c r="B13" s="22" t="s">
        <v>22</v>
      </c>
      <c r="C13" s="10">
        <f>C4</f>
        <v>3.2139651655074846</v>
      </c>
      <c r="D13" s="9" t="s">
        <v>23</v>
      </c>
      <c r="E13" s="10">
        <f>E4</f>
        <v>2.0592514729008271</v>
      </c>
      <c r="F13" t="s">
        <v>43</v>
      </c>
      <c r="G13" s="57">
        <f>(H17-G2)*(H17-G2)</f>
        <v>1.5567040309430536E-2</v>
      </c>
      <c r="H13" s="60" t="s">
        <v>47</v>
      </c>
      <c r="I13" s="61">
        <f>1-G12/G13</f>
        <v>1</v>
      </c>
      <c r="J13" s="3" t="s">
        <v>18</v>
      </c>
      <c r="K13" s="5">
        <f>'EM -Mars'!K13</f>
        <v>1.9671343912433032</v>
      </c>
      <c r="L13" s="5">
        <f>'EM -Mars'!L13</f>
        <v>2.7350401814877445</v>
      </c>
      <c r="M13" s="5">
        <f>'EM -Mars'!M13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1.3111421401613419</v>
      </c>
      <c r="D14" s="7"/>
      <c r="E14" s="7"/>
      <c r="F14" s="99" t="s">
        <v>32</v>
      </c>
      <c r="G14" s="100"/>
      <c r="H14" s="59">
        <f>E13*E13*(B12-B20)</f>
        <v>0.39708792343799298</v>
      </c>
      <c r="J14" s="3" t="s">
        <v>19</v>
      </c>
      <c r="K14" s="5">
        <f>'EM -Mars'!K14</f>
        <v>1.9791032207770489</v>
      </c>
      <c r="L14" s="5">
        <f>'EM -Mars'!L14</f>
        <v>3.2147869182157804</v>
      </c>
      <c r="M14" s="5">
        <f>'EM -Mars'!M14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5">
        <f>'EM -Mars'!K15</f>
        <v>2.0107589286401182</v>
      </c>
      <c r="L15" s="5">
        <f>'EM -Mars'!L15</f>
        <v>3.4848286144542762</v>
      </c>
      <c r="M15" s="5">
        <f>'EM -Mars'!M15</f>
        <v>1.809278652257581</v>
      </c>
    </row>
    <row r="16" spans="1:13">
      <c r="A16" s="7"/>
      <c r="B16" s="25">
        <f>1+1/(12*C14)+1/(288*C14*C14)-139/(51840*C14*C14*C14)</f>
        <v>1.0643880172688664</v>
      </c>
      <c r="C16" s="13" t="s">
        <v>26</v>
      </c>
      <c r="D16" s="12"/>
      <c r="E16" s="12"/>
    </row>
    <row r="17" spans="1:15" ht="21">
      <c r="A17" s="7"/>
      <c r="B17" s="26">
        <f>EXP(-C14)</f>
        <v>0.26951205998296573</v>
      </c>
      <c r="C17" s="14"/>
      <c r="D17" s="7"/>
      <c r="E17" s="7"/>
      <c r="F17" s="99" t="s">
        <v>51</v>
      </c>
      <c r="G17" s="100"/>
      <c r="H17" s="35">
        <f>E13*B21</f>
        <v>1.8449966193373881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1.0879421503853892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3.2139651655074846</v>
      </c>
      <c r="L18" s="54">
        <f>E4</f>
        <v>2.0592514729008271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2.8707951652833312</v>
      </c>
      <c r="C19" s="17"/>
      <c r="D19" s="7"/>
      <c r="E19" s="7"/>
      <c r="F19" s="33"/>
      <c r="G19" s="34"/>
      <c r="J19" s="7">
        <v>0.25</v>
      </c>
      <c r="K19" s="50">
        <f>K18</f>
        <v>3.2139651655074846</v>
      </c>
      <c r="L19" s="50">
        <f>L18</f>
        <v>2.0592514729008271</v>
      </c>
      <c r="M19" s="51">
        <f>N19-N18</f>
        <v>1.1389422094724155E-3</v>
      </c>
      <c r="N19" s="52">
        <f t="shared" ref="N19:N49" si="0">WEIBULL(J19,K19,L19,TRUE)</f>
        <v>1.1389422094724155E-3</v>
      </c>
      <c r="O19">
        <f t="shared" ref="O19:O62" si="1">J19*M19</f>
        <v>2.8473555236810388E-4</v>
      </c>
    </row>
    <row r="20" spans="1:15" ht="21">
      <c r="A20" s="4" t="s">
        <v>29</v>
      </c>
      <c r="B20" s="29">
        <f>B21*B21</f>
        <v>0.80273533238206374</v>
      </c>
      <c r="C20" s="88" t="s">
        <v>30</v>
      </c>
      <c r="D20" s="89"/>
      <c r="E20" s="10">
        <f>E13*SQRT(B12-B20)</f>
        <v>0.63014912793559663</v>
      </c>
      <c r="F20" s="34"/>
      <c r="G20" s="34"/>
      <c r="J20" s="7">
        <v>0.5</v>
      </c>
      <c r="K20" s="50">
        <f t="shared" ref="K20:L35" si="2">K19</f>
        <v>3.2139651655074846</v>
      </c>
      <c r="L20" s="50">
        <f t="shared" si="2"/>
        <v>2.0592514729008271</v>
      </c>
      <c r="M20" s="51">
        <f t="shared" ref="M20:M62" si="3">N20-N19</f>
        <v>9.3795841756663112E-3</v>
      </c>
      <c r="N20" s="52">
        <f t="shared" si="0"/>
        <v>1.0518526385138727E-2</v>
      </c>
      <c r="O20">
        <f t="shared" si="1"/>
        <v>4.6897920878331556E-3</v>
      </c>
    </row>
    <row r="21" spans="1:15" ht="21">
      <c r="A21" s="4" t="s">
        <v>31</v>
      </c>
      <c r="B21" s="29">
        <f>B16*B17*B18*B19</f>
        <v>0.89595498345735192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3.2139651655074846</v>
      </c>
      <c r="L21" s="50">
        <f t="shared" si="2"/>
        <v>2.0592514729008271</v>
      </c>
      <c r="M21" s="51">
        <f t="shared" si="3"/>
        <v>2.7656181850740258E-2</v>
      </c>
      <c r="N21" s="52">
        <f t="shared" si="0"/>
        <v>3.8174708235878985E-2</v>
      </c>
      <c r="O21">
        <f t="shared" si="1"/>
        <v>2.0742136388055193E-2</v>
      </c>
    </row>
    <row r="22" spans="1:15">
      <c r="J22" s="7">
        <v>1</v>
      </c>
      <c r="K22" s="50">
        <f t="shared" si="2"/>
        <v>3.2139651655074846</v>
      </c>
      <c r="L22" s="50">
        <f t="shared" si="2"/>
        <v>2.0592514729008271</v>
      </c>
      <c r="M22" s="51">
        <f t="shared" si="3"/>
        <v>5.5283422890114009E-2</v>
      </c>
      <c r="N22" s="52">
        <f t="shared" si="0"/>
        <v>9.3458131125992994E-2</v>
      </c>
      <c r="O22">
        <f t="shared" si="1"/>
        <v>5.5283422890114009E-2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3.2139651655074846</v>
      </c>
      <c r="L23" s="50">
        <f t="shared" si="2"/>
        <v>2.0592514729008271</v>
      </c>
      <c r="M23" s="51">
        <f t="shared" si="3"/>
        <v>8.8636369431381423E-2</v>
      </c>
      <c r="N23" s="52">
        <f t="shared" si="0"/>
        <v>0.18209450055737442</v>
      </c>
      <c r="O23">
        <f t="shared" si="1"/>
        <v>0.11079546178922678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1.9697645651785798</v>
      </c>
      <c r="J24" s="7">
        <f t="shared" ref="J24:J55" si="4">J23+0.25</f>
        <v>1.5</v>
      </c>
      <c r="K24" s="50">
        <f t="shared" si="2"/>
        <v>3.2139651655074846</v>
      </c>
      <c r="L24" s="50">
        <f t="shared" si="2"/>
        <v>2.0592514729008271</v>
      </c>
      <c r="M24" s="51">
        <f t="shared" si="3"/>
        <v>0.12103829369563146</v>
      </c>
      <c r="N24" s="52">
        <f t="shared" si="0"/>
        <v>0.30313279425300588</v>
      </c>
      <c r="O24">
        <f t="shared" si="1"/>
        <v>0.18155744054344719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3.2139651655074846</v>
      </c>
      <c r="L25" s="50">
        <f t="shared" si="2"/>
        <v>2.0592514729008271</v>
      </c>
      <c r="M25" s="51">
        <f t="shared" si="3"/>
        <v>0.14405711391777354</v>
      </c>
      <c r="N25" s="52">
        <f t="shared" si="0"/>
        <v>0.44718990817077942</v>
      </c>
      <c r="O25">
        <f t="shared" si="1"/>
        <v>0.25209994935610369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3.2139651655074846</v>
      </c>
      <c r="L26" s="50">
        <f t="shared" si="2"/>
        <v>2.0592514729008271</v>
      </c>
      <c r="M26" s="51">
        <f t="shared" si="3"/>
        <v>0.15046087579632383</v>
      </c>
      <c r="N26" s="52">
        <f t="shared" si="0"/>
        <v>0.59765078396710325</v>
      </c>
      <c r="O26">
        <f t="shared" si="1"/>
        <v>0.30092175159264767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3.2139651655074846</v>
      </c>
      <c r="L27" s="50">
        <f t="shared" si="2"/>
        <v>2.0592514729008271</v>
      </c>
      <c r="M27" s="51">
        <f t="shared" si="3"/>
        <v>0.13770968421808427</v>
      </c>
      <c r="N27" s="52">
        <f t="shared" si="0"/>
        <v>0.73536046818518752</v>
      </c>
      <c r="O27">
        <f t="shared" si="1"/>
        <v>0.30984678949068961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3.2139651655074846</v>
      </c>
      <c r="L28" s="50">
        <f t="shared" si="2"/>
        <v>2.0592514729008271</v>
      </c>
      <c r="M28" s="51">
        <f t="shared" si="3"/>
        <v>0.10976690369738751</v>
      </c>
      <c r="N28" s="52">
        <f t="shared" si="0"/>
        <v>0.84512737188257503</v>
      </c>
      <c r="O28">
        <f t="shared" si="1"/>
        <v>0.27441725924346877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3.2139651655074846</v>
      </c>
      <c r="L29" s="50">
        <f t="shared" si="2"/>
        <v>2.0592514729008271</v>
      </c>
      <c r="M29" s="51">
        <f t="shared" si="3"/>
        <v>7.5504905952065715E-2</v>
      </c>
      <c r="N29" s="52">
        <f t="shared" si="0"/>
        <v>0.92063227783464074</v>
      </c>
      <c r="O29">
        <f t="shared" si="1"/>
        <v>0.20763849136818072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3.2139651655074846</v>
      </c>
      <c r="L30" s="50">
        <f t="shared" si="2"/>
        <v>2.0592514729008271</v>
      </c>
      <c r="M30" s="51">
        <f t="shared" si="3"/>
        <v>4.432536525091757E-2</v>
      </c>
      <c r="N30" s="52">
        <f t="shared" si="0"/>
        <v>0.96495764308555831</v>
      </c>
      <c r="O30">
        <f t="shared" si="1"/>
        <v>0.13297609575275271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3.2139651655074846</v>
      </c>
      <c r="L31" s="50">
        <f t="shared" si="2"/>
        <v>2.0592514729008271</v>
      </c>
      <c r="M31" s="51">
        <f t="shared" si="3"/>
        <v>2.1932000069080471E-2</v>
      </c>
      <c r="N31" s="52">
        <f t="shared" si="0"/>
        <v>0.98688964315463878</v>
      </c>
      <c r="O31">
        <f t="shared" si="1"/>
        <v>7.127900022451153E-2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3.2139651655074846</v>
      </c>
      <c r="L32" s="50">
        <f t="shared" si="2"/>
        <v>2.0592514729008271</v>
      </c>
      <c r="M32" s="51">
        <f t="shared" si="3"/>
        <v>9.0236897609712319E-3</v>
      </c>
      <c r="N32" s="52">
        <f t="shared" si="0"/>
        <v>0.99591333291561002</v>
      </c>
      <c r="O32">
        <f t="shared" si="1"/>
        <v>3.1582914163399312E-2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3.2139651655074846</v>
      </c>
      <c r="L33" s="50">
        <f t="shared" si="2"/>
        <v>2.0592514729008271</v>
      </c>
      <c r="M33" s="51">
        <f t="shared" si="3"/>
        <v>3.0433956931327222E-3</v>
      </c>
      <c r="N33" s="52">
        <f t="shared" si="0"/>
        <v>0.99895672860874274</v>
      </c>
      <c r="O33">
        <f t="shared" si="1"/>
        <v>1.1412733849247708E-2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3.2139651655074846</v>
      </c>
      <c r="L34" s="50">
        <f t="shared" si="2"/>
        <v>2.0592514729008271</v>
      </c>
      <c r="M34" s="51">
        <f t="shared" si="3"/>
        <v>8.2892147522295456E-4</v>
      </c>
      <c r="N34" s="52">
        <f t="shared" si="0"/>
        <v>0.99978565008396569</v>
      </c>
      <c r="O34">
        <f t="shared" si="1"/>
        <v>3.3156859008918182E-3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3.2139651655074846</v>
      </c>
      <c r="L35" s="50">
        <f t="shared" si="2"/>
        <v>2.0592514729008271</v>
      </c>
      <c r="M35" s="51">
        <f t="shared" si="3"/>
        <v>1.7952716803293356E-4</v>
      </c>
      <c r="N35" s="52">
        <f t="shared" si="0"/>
        <v>0.99996517725199863</v>
      </c>
      <c r="O35">
        <f t="shared" si="1"/>
        <v>7.6299046413996763E-4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3.2139651655074846</v>
      </c>
      <c r="L36" s="50">
        <f t="shared" si="5"/>
        <v>2.0592514729008271</v>
      </c>
      <c r="M36" s="51">
        <f t="shared" si="3"/>
        <v>3.0429065989490134E-5</v>
      </c>
      <c r="N36" s="52">
        <f t="shared" si="0"/>
        <v>0.99999560631798812</v>
      </c>
      <c r="O36">
        <f t="shared" si="1"/>
        <v>1.369307969527056E-4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3.2139651655074846</v>
      </c>
      <c r="L37" s="50">
        <f t="shared" si="5"/>
        <v>2.0592514729008271</v>
      </c>
      <c r="M37" s="51">
        <f t="shared" si="3"/>
        <v>3.9708834651541736E-6</v>
      </c>
      <c r="N37" s="52">
        <f t="shared" si="0"/>
        <v>0.99999957720145327</v>
      </c>
      <c r="O37">
        <f t="shared" si="1"/>
        <v>1.8861696459482324E-5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3.2139651655074846</v>
      </c>
      <c r="L38" s="50">
        <f t="shared" si="5"/>
        <v>2.0592514729008271</v>
      </c>
      <c r="M38" s="51">
        <f t="shared" si="3"/>
        <v>3.9233386373016543E-7</v>
      </c>
      <c r="N38" s="52">
        <f t="shared" si="0"/>
        <v>0.999999969535317</v>
      </c>
      <c r="O38">
        <f t="shared" si="1"/>
        <v>1.9616693186508272E-6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3.2139651655074846</v>
      </c>
      <c r="L39" s="50">
        <f t="shared" si="5"/>
        <v>2.0592514729008271</v>
      </c>
      <c r="M39" s="51">
        <f t="shared" si="3"/>
        <v>2.8851265598817122E-8</v>
      </c>
      <c r="N39" s="52">
        <f t="shared" si="0"/>
        <v>0.9999999983865826</v>
      </c>
      <c r="O39">
        <f t="shared" si="1"/>
        <v>1.5146914439378989E-7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3.2139651655074846</v>
      </c>
      <c r="L40" s="50">
        <f t="shared" si="5"/>
        <v>2.0592514729008271</v>
      </c>
      <c r="M40" s="51">
        <f t="shared" si="3"/>
        <v>1.5517827023359132E-9</v>
      </c>
      <c r="N40" s="52">
        <f t="shared" si="0"/>
        <v>0.9999999999383653</v>
      </c>
      <c r="O40">
        <f t="shared" si="1"/>
        <v>8.5348048628475226E-9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3.2139651655074846</v>
      </c>
      <c r="L41" s="50">
        <f t="shared" si="5"/>
        <v>2.0592514729008271</v>
      </c>
      <c r="M41" s="51">
        <f t="shared" si="3"/>
        <v>5.996825258591798E-11</v>
      </c>
      <c r="N41" s="52">
        <f t="shared" si="0"/>
        <v>0.99999999999833356</v>
      </c>
      <c r="O41">
        <f t="shared" si="1"/>
        <v>3.4481745236902839E-10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3.2139651655074846</v>
      </c>
      <c r="L42" s="50">
        <f t="shared" si="5"/>
        <v>2.0592514729008271</v>
      </c>
      <c r="M42" s="51">
        <f t="shared" si="3"/>
        <v>1.6351364706679306E-12</v>
      </c>
      <c r="N42" s="52">
        <f t="shared" si="0"/>
        <v>0.99999999999996869</v>
      </c>
      <c r="O42">
        <f t="shared" si="1"/>
        <v>9.8108188240075833E-12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3.2139651655074846</v>
      </c>
      <c r="L43" s="50">
        <f t="shared" si="5"/>
        <v>2.0592514729008271</v>
      </c>
      <c r="M43" s="51">
        <f t="shared" si="3"/>
        <v>3.0864200084579352E-14</v>
      </c>
      <c r="N43" s="52">
        <f t="shared" si="0"/>
        <v>0.99999999999999956</v>
      </c>
      <c r="O43">
        <f t="shared" si="1"/>
        <v>1.9290125052862095E-13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3.2139651655074846</v>
      </c>
      <c r="L44" s="50">
        <f t="shared" si="5"/>
        <v>2.0592514729008271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3.2139651655074846</v>
      </c>
      <c r="L45" s="50">
        <f t="shared" si="5"/>
        <v>2.0592514729008271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3.2139651655074846</v>
      </c>
      <c r="L46" s="50">
        <f t="shared" si="5"/>
        <v>2.0592514729008271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3.2139651655074846</v>
      </c>
      <c r="L47" s="50">
        <f t="shared" si="5"/>
        <v>2.0592514729008271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3.2139651655074846</v>
      </c>
      <c r="L48" s="50">
        <f t="shared" si="5"/>
        <v>2.0592514729008271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3.2139651655074846</v>
      </c>
      <c r="L49" s="50">
        <f t="shared" si="5"/>
        <v>2.0592514729008271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3.2139651655074846</v>
      </c>
      <c r="L50" s="50">
        <f t="shared" si="5"/>
        <v>2.0592514729008271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3.2139651655074846</v>
      </c>
      <c r="L51" s="50">
        <f t="shared" si="5"/>
        <v>2.0592514729008271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3.2139651655074846</v>
      </c>
      <c r="L52" s="50">
        <f t="shared" si="7"/>
        <v>2.0592514729008271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3.2139651655074846</v>
      </c>
      <c r="L53" s="50">
        <f t="shared" si="7"/>
        <v>2.0592514729008271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3.2139651655074846</v>
      </c>
      <c r="L54" s="50">
        <f t="shared" si="7"/>
        <v>2.0592514729008271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3.2139651655074846</v>
      </c>
      <c r="L55" s="50">
        <f t="shared" si="7"/>
        <v>2.0592514729008271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3.2139651655074846</v>
      </c>
      <c r="L56" s="50">
        <f t="shared" si="7"/>
        <v>2.0592514729008271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3.2139651655074846</v>
      </c>
      <c r="L57" s="50">
        <f t="shared" si="7"/>
        <v>2.0592514729008271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3.2139651655074846</v>
      </c>
      <c r="L58" s="50">
        <f t="shared" si="7"/>
        <v>2.0592514729008271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3.2139651655074846</v>
      </c>
      <c r="L59" s="50">
        <f t="shared" si="7"/>
        <v>2.0592514729008271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3.2139651655074846</v>
      </c>
      <c r="L60" s="50">
        <f t="shared" si="7"/>
        <v>2.0592514729008271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3.2139651655074846</v>
      </c>
      <c r="L61" s="50">
        <f t="shared" si="7"/>
        <v>2.0592514729008271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3.2139651655074846</v>
      </c>
      <c r="L62" s="50">
        <f t="shared" si="7"/>
        <v>2.0592514729008271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1.986976412149716</v>
      </c>
      <c r="I2" s="56">
        <f>G2-I9</f>
        <v>0.12479435057015031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5">
        <f>'EM -Avril'!K3</f>
        <v>2.129209133209077</v>
      </c>
      <c r="L3" s="5">
        <f>'EM -Avril'!L3</f>
        <v>4.6022367406110156</v>
      </c>
      <c r="M3" s="5">
        <f>'EM -Avril'!M3</f>
        <v>1.9457708871662234</v>
      </c>
    </row>
    <row r="4" spans="1:13" ht="18.75">
      <c r="A4" s="7"/>
      <c r="B4" s="22" t="s">
        <v>22</v>
      </c>
      <c r="C4" s="62">
        <f>L7</f>
        <v>3.7390454203664212</v>
      </c>
      <c r="D4" s="9" t="s">
        <v>23</v>
      </c>
      <c r="E4" s="62">
        <f>K7</f>
        <v>2.0620445051766203</v>
      </c>
      <c r="F4" s="8"/>
      <c r="G4" s="8"/>
      <c r="H4" s="8"/>
      <c r="I4" s="8"/>
      <c r="J4" s="3" t="s">
        <v>9</v>
      </c>
      <c r="K4" s="5">
        <f>'EM -Avril'!K4</f>
        <v>2.1455733802332042</v>
      </c>
      <c r="L4" s="5">
        <f>'EM -Avril'!L4</f>
        <v>3.8773765682630108</v>
      </c>
      <c r="M4" s="5">
        <f>'EM -Avril'!M4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1.534895882544268</v>
      </c>
      <c r="D5" s="7"/>
      <c r="E5" s="7"/>
      <c r="F5" s="8"/>
      <c r="G5" s="8"/>
      <c r="H5" s="8"/>
      <c r="I5" s="8"/>
      <c r="J5" s="3" t="s">
        <v>10</v>
      </c>
      <c r="K5" s="5">
        <f>'EM -Avril'!K5</f>
        <v>2.1707764572965234</v>
      </c>
      <c r="L5" s="5">
        <f>'EM -Avril'!L5</f>
        <v>3.8292932388332752</v>
      </c>
      <c r="M5" s="5">
        <f>'EM -Avril'!M5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5">
        <f>'EM -Avril'!K6</f>
        <v>2.0592514729008271</v>
      </c>
      <c r="L6" s="5">
        <f>'EM -Avril'!L6</f>
        <v>3.2139651655074846</v>
      </c>
      <c r="M6" s="5">
        <f>'EM -Avril'!M6</f>
        <v>1.8449966193373881</v>
      </c>
    </row>
    <row r="7" spans="1:13" ht="15.75">
      <c r="A7" s="7"/>
      <c r="B7" s="25">
        <f>1+1/(12*C5)+1/(288*C5*C5)-139/(51840*C5*C5*C5)</f>
        <v>1.0550248336123933</v>
      </c>
      <c r="C7" s="13" t="s">
        <v>26</v>
      </c>
      <c r="D7" s="12"/>
      <c r="E7" s="12"/>
      <c r="J7" s="3" t="s">
        <v>12</v>
      </c>
      <c r="K7" s="5">
        <f>'EM -Avril'!K7</f>
        <v>2.0620445051766203</v>
      </c>
      <c r="L7" s="5">
        <f>'EM -Avril'!L7</f>
        <v>3.7390454203664212</v>
      </c>
      <c r="M7" s="5">
        <f>'EM -Avril'!M7</f>
        <v>1.8621820615795657</v>
      </c>
    </row>
    <row r="8" spans="1:13" ht="15.75">
      <c r="A8" s="7"/>
      <c r="B8" s="26">
        <f>EXP(-C5)</f>
        <v>0.2154781250359879</v>
      </c>
      <c r="C8" s="14"/>
      <c r="D8" s="7"/>
      <c r="E8" s="7"/>
      <c r="G8" s="96"/>
      <c r="I8" s="15" t="s">
        <v>50</v>
      </c>
      <c r="J8" s="3" t="s">
        <v>13</v>
      </c>
      <c r="K8" s="5">
        <f>'EM -Avril'!K8</f>
        <v>1.9726867920890041</v>
      </c>
      <c r="L8" s="5">
        <f>'EM -Avril'!L8</f>
        <v>3.6650277804413531</v>
      </c>
      <c r="M8" s="5">
        <f>'EM -Avril'!M8</f>
        <v>1.7795307443365633</v>
      </c>
    </row>
    <row r="9" spans="1:13" ht="15.75">
      <c r="A9" s="7"/>
      <c r="B9" s="27">
        <f>POWER(C5,C5-1)</f>
        <v>1.2575719696753949</v>
      </c>
      <c r="C9" s="16"/>
      <c r="D9" s="7"/>
      <c r="E9" s="7"/>
      <c r="F9" s="20">
        <f>E20/I9</f>
        <v>0.29807394821316552</v>
      </c>
      <c r="G9" s="97"/>
      <c r="I9" s="63">
        <f>M7</f>
        <v>1.8621820615795657</v>
      </c>
      <c r="J9" s="3" t="s">
        <v>14</v>
      </c>
      <c r="K9" s="5">
        <f>'EM -Avril'!K9</f>
        <v>1.9587371016143451</v>
      </c>
      <c r="L9" s="5">
        <f>'EM -Avril'!L9</f>
        <v>3.9164097168812715</v>
      </c>
      <c r="M9" s="5">
        <f>'EM -Avril'!M9</f>
        <v>1.7734685255597809</v>
      </c>
    </row>
    <row r="10" spans="1:13" ht="15.75">
      <c r="A10" s="7"/>
      <c r="B10" s="28">
        <f>SQRT(C5*2*22/7)</f>
        <v>3.1061096207301735</v>
      </c>
      <c r="C10" s="17"/>
      <c r="D10" s="7"/>
      <c r="E10" s="7"/>
      <c r="G10" s="97"/>
      <c r="J10" s="3" t="s">
        <v>15</v>
      </c>
      <c r="K10" s="5">
        <f>'EM -Avril'!K10</f>
        <v>1.9518810869115431</v>
      </c>
      <c r="L10" s="5">
        <f>'EM -Avril'!L10</f>
        <v>2.7901732491043694</v>
      </c>
      <c r="M10" s="5">
        <f>'EM -Avril'!M10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1.5573629934225576E-2</v>
      </c>
      <c r="H11" s="60" t="s">
        <v>45</v>
      </c>
      <c r="I11" s="60"/>
      <c r="J11" s="3" t="s">
        <v>16</v>
      </c>
      <c r="K11" s="5">
        <f>'EM -Avril'!K11</f>
        <v>1.7739785700937789</v>
      </c>
      <c r="L11" s="5">
        <f>'EM -Avril'!L11</f>
        <v>3.2314920501178115</v>
      </c>
      <c r="M11" s="5">
        <f>'EM -Avril'!M11</f>
        <v>1.5898268398268449</v>
      </c>
    </row>
    <row r="12" spans="1:13" ht="21">
      <c r="A12" s="4" t="s">
        <v>27</v>
      </c>
      <c r="B12" s="29">
        <f>B7*B8*B9*B10</f>
        <v>0.88800517713162652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5">
        <f>SQRT(G12)</f>
        <v>0</v>
      </c>
      <c r="J12" s="3" t="s">
        <v>17</v>
      </c>
      <c r="K12" s="5">
        <f>'EM -Avril'!K12</f>
        <v>1.9587310321361417</v>
      </c>
      <c r="L12" s="5">
        <f>'EM -Avril'!L12</f>
        <v>3.0030963436217801</v>
      </c>
      <c r="M12" s="5">
        <f>'EM -Avril'!M12</f>
        <v>1.7494152046783538</v>
      </c>
    </row>
    <row r="13" spans="1:13" ht="18.75">
      <c r="A13" s="7"/>
      <c r="B13" s="22" t="s">
        <v>22</v>
      </c>
      <c r="C13" s="10">
        <f>C4</f>
        <v>3.7390454203664212</v>
      </c>
      <c r="D13" s="9" t="s">
        <v>23</v>
      </c>
      <c r="E13" s="10">
        <f>E4</f>
        <v>2.0620445051766203</v>
      </c>
      <c r="F13" t="s">
        <v>43</v>
      </c>
      <c r="G13" s="57">
        <f>(H17-G2)*(H17-G2)</f>
        <v>1.5573629934225576E-2</v>
      </c>
      <c r="H13" s="60" t="s">
        <v>47</v>
      </c>
      <c r="I13" s="61">
        <f>1-G12/G13</f>
        <v>1</v>
      </c>
      <c r="J13" s="3" t="s">
        <v>18</v>
      </c>
      <c r="K13" s="5">
        <f>'EM -Avril'!K13</f>
        <v>1.9671343912433032</v>
      </c>
      <c r="L13" s="5">
        <f>'EM -Avril'!L13</f>
        <v>2.7350401814877445</v>
      </c>
      <c r="M13" s="5">
        <f>'EM -Avril'!M13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1.267447941272134</v>
      </c>
      <c r="D14" s="7"/>
      <c r="E14" s="7"/>
      <c r="F14" s="99" t="s">
        <v>32</v>
      </c>
      <c r="G14" s="100"/>
      <c r="H14" s="59">
        <f>E13*E13*(B12-B20)</f>
        <v>0.30810043953777433</v>
      </c>
      <c r="J14" s="3" t="s">
        <v>19</v>
      </c>
      <c r="K14" s="5">
        <f>'EM -Avril'!K14</f>
        <v>1.9791032207770489</v>
      </c>
      <c r="L14" s="5">
        <f>'EM -Avril'!L14</f>
        <v>3.2147869182157804</v>
      </c>
      <c r="M14" s="5">
        <f>'EM -Avril'!M14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5">
        <f>'EM -Avril'!K15</f>
        <v>2.0107589286401182</v>
      </c>
      <c r="L15" s="5">
        <f>'EM -Avril'!L15</f>
        <v>3.4848286144542762</v>
      </c>
      <c r="M15" s="5">
        <f>'EM -Avril'!M15</f>
        <v>1.809278652257581</v>
      </c>
    </row>
    <row r="16" spans="1:13">
      <c r="A16" s="7"/>
      <c r="B16" s="25">
        <f>1+1/(12*C14)+1/(288*C14*C14)-139/(51840*C14*C14*C14)</f>
        <v>1.0665934602027489</v>
      </c>
      <c r="C16" s="13" t="s">
        <v>26</v>
      </c>
      <c r="D16" s="12"/>
      <c r="E16" s="12"/>
    </row>
    <row r="17" spans="1:15" ht="21">
      <c r="A17" s="7"/>
      <c r="B17" s="26">
        <f>EXP(-C14)</f>
        <v>0.28154923587697661</v>
      </c>
      <c r="C17" s="14"/>
      <c r="D17" s="7"/>
      <c r="E17" s="7"/>
      <c r="F17" s="99" t="s">
        <v>51</v>
      </c>
      <c r="G17" s="100"/>
      <c r="H17" s="35">
        <f>E13*B21</f>
        <v>1.8621820615795657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1.0654386602648718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3.7390454203664212</v>
      </c>
      <c r="L18" s="54">
        <f>E4</f>
        <v>2.0620445051766203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2.8225548056421177</v>
      </c>
      <c r="C19" s="17"/>
      <c r="D19" s="7"/>
      <c r="E19" s="7"/>
      <c r="F19" s="33"/>
      <c r="G19" s="34"/>
      <c r="J19" s="7">
        <v>0.25</v>
      </c>
      <c r="K19" s="50">
        <f>K18</f>
        <v>3.7390454203664212</v>
      </c>
      <c r="L19" s="50">
        <f>L18</f>
        <v>2.0620445051766203</v>
      </c>
      <c r="M19" s="51">
        <f>N19-N18</f>
        <v>3.746401818222056E-4</v>
      </c>
      <c r="N19" s="52">
        <f t="shared" ref="N19:N49" si="0">WEIBULL(J19,K19,L19,TRUE)</f>
        <v>3.746401818222056E-4</v>
      </c>
      <c r="O19">
        <f t="shared" ref="O19:O62" si="1">J19*M19</f>
        <v>9.3660045455551399E-5</v>
      </c>
    </row>
    <row r="20" spans="1:15" ht="21">
      <c r="A20" s="4" t="s">
        <v>29</v>
      </c>
      <c r="B20" s="29">
        <f>B21*B21</f>
        <v>0.81554552428528848</v>
      </c>
      <c r="C20" s="88" t="s">
        <v>30</v>
      </c>
      <c r="D20" s="89"/>
      <c r="E20" s="10">
        <f>E13*SQRT(B12-B20)</f>
        <v>0.55506795938675324</v>
      </c>
      <c r="F20" s="34"/>
      <c r="G20" s="34"/>
      <c r="J20" s="7">
        <v>0.5</v>
      </c>
      <c r="K20" s="50">
        <f t="shared" ref="K20:L35" si="2">K19</f>
        <v>3.7390454203664212</v>
      </c>
      <c r="L20" s="50">
        <f t="shared" si="2"/>
        <v>2.0620445051766203</v>
      </c>
      <c r="M20" s="51">
        <f t="shared" ref="M20:M62" si="3">N20-N19</f>
        <v>4.6162100464288702E-3</v>
      </c>
      <c r="N20" s="52">
        <f t="shared" si="0"/>
        <v>4.9908502282510758E-3</v>
      </c>
      <c r="O20">
        <f t="shared" si="1"/>
        <v>2.3081050232144351E-3</v>
      </c>
    </row>
    <row r="21" spans="1:15" ht="21">
      <c r="A21" s="4" t="s">
        <v>31</v>
      </c>
      <c r="B21" s="29">
        <f>B16*B17*B18*B19</f>
        <v>0.9030755916783979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3.7390454203664212</v>
      </c>
      <c r="L21" s="50">
        <f t="shared" si="2"/>
        <v>2.0620445051766203</v>
      </c>
      <c r="M21" s="51">
        <f t="shared" si="3"/>
        <v>1.7537800219162847E-2</v>
      </c>
      <c r="N21" s="52">
        <f t="shared" si="0"/>
        <v>2.2528650447413923E-2</v>
      </c>
      <c r="O21">
        <f t="shared" si="1"/>
        <v>1.3153350164372135E-2</v>
      </c>
    </row>
    <row r="22" spans="1:15">
      <c r="J22" s="7">
        <v>1</v>
      </c>
      <c r="K22" s="50">
        <f t="shared" si="2"/>
        <v>3.7390454203664212</v>
      </c>
      <c r="L22" s="50">
        <f t="shared" si="2"/>
        <v>2.0620445051766203</v>
      </c>
      <c r="M22" s="51">
        <f t="shared" si="3"/>
        <v>4.2096127875788647E-2</v>
      </c>
      <c r="N22" s="52">
        <f t="shared" si="0"/>
        <v>6.462477832320257E-2</v>
      </c>
      <c r="O22">
        <f t="shared" si="1"/>
        <v>4.2096127875788647E-2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3.7390454203664212</v>
      </c>
      <c r="L23" s="50">
        <f t="shared" si="2"/>
        <v>2.0620445051766203</v>
      </c>
      <c r="M23" s="51">
        <f t="shared" si="3"/>
        <v>7.7998540572060571E-2</v>
      </c>
      <c r="N23" s="52">
        <f t="shared" si="0"/>
        <v>0.14262331889526314</v>
      </c>
      <c r="O23">
        <f t="shared" si="1"/>
        <v>9.7498175715075713E-2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1.986976412149716</v>
      </c>
      <c r="J24" s="7">
        <f t="shared" ref="J24:J55" si="4">J23+0.25</f>
        <v>1.5</v>
      </c>
      <c r="K24" s="50">
        <f t="shared" si="2"/>
        <v>3.7390454203664212</v>
      </c>
      <c r="L24" s="50">
        <f t="shared" si="2"/>
        <v>2.0620445051766203</v>
      </c>
      <c r="M24" s="51">
        <f t="shared" si="3"/>
        <v>0.11970439244970743</v>
      </c>
      <c r="N24" s="52">
        <f t="shared" si="0"/>
        <v>0.26232771134497057</v>
      </c>
      <c r="O24">
        <f t="shared" si="1"/>
        <v>0.17955658867456115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3.7390454203664212</v>
      </c>
      <c r="L25" s="50">
        <f t="shared" si="2"/>
        <v>2.0620445051766203</v>
      </c>
      <c r="M25" s="51">
        <f t="shared" si="3"/>
        <v>0.15576646359977231</v>
      </c>
      <c r="N25" s="52">
        <f t="shared" si="0"/>
        <v>0.41809417494474288</v>
      </c>
      <c r="O25">
        <f t="shared" si="1"/>
        <v>0.27259131129960157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3.7390454203664212</v>
      </c>
      <c r="L26" s="50">
        <f t="shared" si="2"/>
        <v>2.0620445051766203</v>
      </c>
      <c r="M26" s="51">
        <f t="shared" si="3"/>
        <v>0.17209189843518513</v>
      </c>
      <c r="N26" s="52">
        <f t="shared" si="0"/>
        <v>0.59018607337992801</v>
      </c>
      <c r="O26">
        <f t="shared" si="1"/>
        <v>0.34418379687037026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3.7390454203664212</v>
      </c>
      <c r="L27" s="50">
        <f t="shared" si="2"/>
        <v>2.0620445051766203</v>
      </c>
      <c r="M27" s="51">
        <f t="shared" si="3"/>
        <v>0.15965139488770363</v>
      </c>
      <c r="N27" s="52">
        <f t="shared" si="0"/>
        <v>0.74983746826763165</v>
      </c>
      <c r="O27">
        <f t="shared" si="1"/>
        <v>0.35921563849733318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3.7390454203664212</v>
      </c>
      <c r="L28" s="50">
        <f t="shared" si="2"/>
        <v>2.0620445051766203</v>
      </c>
      <c r="M28" s="51">
        <f t="shared" si="3"/>
        <v>0.12202684919053763</v>
      </c>
      <c r="N28" s="52">
        <f t="shared" si="0"/>
        <v>0.87186431745816928</v>
      </c>
      <c r="O28">
        <f t="shared" si="1"/>
        <v>0.30506712297634409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3.7390454203664212</v>
      </c>
      <c r="L29" s="50">
        <f t="shared" si="2"/>
        <v>2.0620445051766203</v>
      </c>
      <c r="M29" s="51">
        <f t="shared" si="3"/>
        <v>7.4969826741590695E-2</v>
      </c>
      <c r="N29" s="52">
        <f t="shared" si="0"/>
        <v>0.94683414419975998</v>
      </c>
      <c r="O29">
        <f t="shared" si="1"/>
        <v>0.20616702353937441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3.7390454203664212</v>
      </c>
      <c r="L30" s="50">
        <f t="shared" si="2"/>
        <v>2.0620445051766203</v>
      </c>
      <c r="M30" s="51">
        <f t="shared" si="3"/>
        <v>3.5961521585005207E-2</v>
      </c>
      <c r="N30" s="52">
        <f t="shared" si="0"/>
        <v>0.98279566578476518</v>
      </c>
      <c r="O30">
        <f t="shared" si="1"/>
        <v>0.10788456475501562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3.7390454203664212</v>
      </c>
      <c r="L31" s="50">
        <f t="shared" si="2"/>
        <v>2.0620445051766203</v>
      </c>
      <c r="M31" s="51">
        <f t="shared" si="3"/>
        <v>1.3035001983555006E-2</v>
      </c>
      <c r="N31" s="52">
        <f t="shared" si="0"/>
        <v>0.99583066776832019</v>
      </c>
      <c r="O31">
        <f t="shared" si="1"/>
        <v>4.2363756446553769E-2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3.7390454203664212</v>
      </c>
      <c r="L32" s="50">
        <f t="shared" si="2"/>
        <v>2.0620445051766203</v>
      </c>
      <c r="M32" s="51">
        <f t="shared" si="3"/>
        <v>3.4445967169668412E-3</v>
      </c>
      <c r="N32" s="52">
        <f t="shared" si="0"/>
        <v>0.99927526448528703</v>
      </c>
      <c r="O32">
        <f t="shared" si="1"/>
        <v>1.2056088509383944E-2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3.7390454203664212</v>
      </c>
      <c r="L33" s="50">
        <f t="shared" si="2"/>
        <v>2.0620445051766203</v>
      </c>
      <c r="M33" s="51">
        <f t="shared" si="3"/>
        <v>6.3840970546236164E-4</v>
      </c>
      <c r="N33" s="52">
        <f t="shared" si="0"/>
        <v>0.99991367419074939</v>
      </c>
      <c r="O33">
        <f t="shared" si="1"/>
        <v>2.3940363954838562E-3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3.7390454203664212</v>
      </c>
      <c r="L34" s="50">
        <f t="shared" si="2"/>
        <v>2.0620445051766203</v>
      </c>
      <c r="M34" s="51">
        <f t="shared" si="3"/>
        <v>7.9610942454455547E-5</v>
      </c>
      <c r="N34" s="52">
        <f t="shared" si="0"/>
        <v>0.99999328513320385</v>
      </c>
      <c r="O34">
        <f t="shared" si="1"/>
        <v>3.1844376981782219E-4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3.7390454203664212</v>
      </c>
      <c r="L35" s="50">
        <f t="shared" si="2"/>
        <v>2.0620445051766203</v>
      </c>
      <c r="M35" s="51">
        <f t="shared" si="3"/>
        <v>6.3906015087544787E-6</v>
      </c>
      <c r="N35" s="52">
        <f t="shared" si="0"/>
        <v>0.9999996757347126</v>
      </c>
      <c r="O35">
        <f t="shared" si="1"/>
        <v>2.7160056412206535E-5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3.7390454203664212</v>
      </c>
      <c r="L36" s="50">
        <f t="shared" si="5"/>
        <v>2.0620445051766203</v>
      </c>
      <c r="M36" s="51">
        <f t="shared" si="3"/>
        <v>3.1504549102834289E-7</v>
      </c>
      <c r="N36" s="52">
        <f t="shared" si="0"/>
        <v>0.99999999078020363</v>
      </c>
      <c r="O36">
        <f t="shared" si="1"/>
        <v>1.417704709627543E-6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3.7390454203664212</v>
      </c>
      <c r="L37" s="50">
        <f t="shared" si="5"/>
        <v>2.0620445051766203</v>
      </c>
      <c r="M37" s="51">
        <f t="shared" si="3"/>
        <v>9.0737574121035891E-9</v>
      </c>
      <c r="N37" s="52">
        <f t="shared" si="0"/>
        <v>0.99999999985396104</v>
      </c>
      <c r="O37">
        <f t="shared" si="1"/>
        <v>4.3100347707492048E-8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3.7390454203664212</v>
      </c>
      <c r="L38" s="50">
        <f t="shared" si="5"/>
        <v>2.0620445051766203</v>
      </c>
      <c r="M38" s="51">
        <f t="shared" si="3"/>
        <v>1.4482248733571623E-10</v>
      </c>
      <c r="N38" s="52">
        <f t="shared" si="0"/>
        <v>0.99999999999878353</v>
      </c>
      <c r="O38">
        <f t="shared" si="1"/>
        <v>7.2411243667858116E-10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3.7390454203664212</v>
      </c>
      <c r="L39" s="50">
        <f t="shared" si="5"/>
        <v>2.0620445051766203</v>
      </c>
      <c r="M39" s="51">
        <f t="shared" si="3"/>
        <v>1.2114753644709708E-12</v>
      </c>
      <c r="N39" s="52">
        <f t="shared" si="0"/>
        <v>0.999999999999995</v>
      </c>
      <c r="O39">
        <f t="shared" si="1"/>
        <v>6.3602456634725968E-12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3.7390454203664212</v>
      </c>
      <c r="L40" s="50">
        <f t="shared" si="5"/>
        <v>2.0620445051766203</v>
      </c>
      <c r="M40" s="51">
        <f t="shared" si="3"/>
        <v>4.9960036108132044E-15</v>
      </c>
      <c r="N40" s="52">
        <f t="shared" si="0"/>
        <v>1</v>
      </c>
      <c r="O40">
        <f t="shared" si="1"/>
        <v>2.7478019859472624E-14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3.7390454203664212</v>
      </c>
      <c r="L41" s="50">
        <f t="shared" si="5"/>
        <v>2.0620445051766203</v>
      </c>
      <c r="M41" s="51">
        <f t="shared" si="3"/>
        <v>0</v>
      </c>
      <c r="N41" s="52">
        <f t="shared" si="0"/>
        <v>1</v>
      </c>
      <c r="O41">
        <f t="shared" si="1"/>
        <v>0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3.7390454203664212</v>
      </c>
      <c r="L42" s="50">
        <f t="shared" si="5"/>
        <v>2.0620445051766203</v>
      </c>
      <c r="M42" s="51">
        <f t="shared" si="3"/>
        <v>0</v>
      </c>
      <c r="N42" s="52">
        <f t="shared" si="0"/>
        <v>1</v>
      </c>
      <c r="O42">
        <f t="shared" si="1"/>
        <v>0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3.7390454203664212</v>
      </c>
      <c r="L43" s="50">
        <f t="shared" si="5"/>
        <v>2.0620445051766203</v>
      </c>
      <c r="M43" s="51">
        <f t="shared" si="3"/>
        <v>0</v>
      </c>
      <c r="N43" s="52">
        <f t="shared" si="0"/>
        <v>1</v>
      </c>
      <c r="O43">
        <f t="shared" si="1"/>
        <v>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3.7390454203664212</v>
      </c>
      <c r="L44" s="50">
        <f t="shared" si="5"/>
        <v>2.0620445051766203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3.7390454203664212</v>
      </c>
      <c r="L45" s="50">
        <f t="shared" si="5"/>
        <v>2.0620445051766203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3.7390454203664212</v>
      </c>
      <c r="L46" s="50">
        <f t="shared" si="5"/>
        <v>2.0620445051766203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3.7390454203664212</v>
      </c>
      <c r="L47" s="50">
        <f t="shared" si="5"/>
        <v>2.0620445051766203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3.7390454203664212</v>
      </c>
      <c r="L48" s="50">
        <f t="shared" si="5"/>
        <v>2.0620445051766203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3.7390454203664212</v>
      </c>
      <c r="L49" s="50">
        <f t="shared" si="5"/>
        <v>2.0620445051766203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3.7390454203664212</v>
      </c>
      <c r="L50" s="50">
        <f t="shared" si="5"/>
        <v>2.0620445051766203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3.7390454203664212</v>
      </c>
      <c r="L51" s="50">
        <f t="shared" si="5"/>
        <v>2.0620445051766203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3.7390454203664212</v>
      </c>
      <c r="L52" s="50">
        <f t="shared" si="7"/>
        <v>2.0620445051766203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3.7390454203664212</v>
      </c>
      <c r="L53" s="50">
        <f t="shared" si="7"/>
        <v>2.0620445051766203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3.7390454203664212</v>
      </c>
      <c r="L54" s="50">
        <f t="shared" si="7"/>
        <v>2.0620445051766203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3.7390454203664212</v>
      </c>
      <c r="L55" s="50">
        <f t="shared" si="7"/>
        <v>2.0620445051766203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3.7390454203664212</v>
      </c>
      <c r="L56" s="50">
        <f t="shared" si="7"/>
        <v>2.0620445051766203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3.7390454203664212</v>
      </c>
      <c r="L57" s="50">
        <f t="shared" si="7"/>
        <v>2.0620445051766203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3.7390454203664212</v>
      </c>
      <c r="L58" s="50">
        <f t="shared" si="7"/>
        <v>2.0620445051766203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3.7390454203664212</v>
      </c>
      <c r="L59" s="50">
        <f t="shared" si="7"/>
        <v>2.0620445051766203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3.7390454203664212</v>
      </c>
      <c r="L60" s="50">
        <f t="shared" si="7"/>
        <v>2.0620445051766203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3.7390454203664212</v>
      </c>
      <c r="L61" s="50">
        <f t="shared" si="7"/>
        <v>2.0620445051766203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3.7390454203664212</v>
      </c>
      <c r="L62" s="50">
        <f t="shared" si="7"/>
        <v>2.0620445051766203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5"/>
  <sheetViews>
    <sheetView topLeftCell="A16" workbookViewId="0">
      <selection activeCell="A35" sqref="A3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 customHeight="1">
      <c r="A1" s="93"/>
      <c r="B1" s="93"/>
      <c r="C1" s="93"/>
      <c r="D1" s="93"/>
      <c r="E1" s="93"/>
      <c r="I1" s="55" t="s">
        <v>41</v>
      </c>
      <c r="J1" s="1"/>
      <c r="K1" s="94" t="s">
        <v>4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53</v>
      </c>
      <c r="G2" s="9">
        <f>G24</f>
        <v>2.0705439776477617</v>
      </c>
      <c r="I2" s="56">
        <f>G2-I9</f>
        <v>0.12477309048153828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Récapitulatif!J3</f>
        <v>2.1619061817436549</v>
      </c>
      <c r="L3" s="66">
        <f>Récapitulatif!K3</f>
        <v>3.5127526064074051</v>
      </c>
      <c r="M3" s="5">
        <f>Récapitulatif!L3</f>
        <v>1.9457708871662234</v>
      </c>
    </row>
    <row r="4" spans="1:13" ht="18.75">
      <c r="A4" s="7"/>
      <c r="B4" s="22" t="s">
        <v>22</v>
      </c>
      <c r="C4" s="62">
        <f>L3</f>
        <v>3.5127526064074051</v>
      </c>
      <c r="D4" s="9" t="s">
        <v>23</v>
      </c>
      <c r="E4" s="62">
        <f>K3</f>
        <v>2.1619061817436549</v>
      </c>
      <c r="F4" s="8"/>
      <c r="G4" s="8"/>
      <c r="H4" s="8"/>
      <c r="I4" s="8"/>
      <c r="J4" s="3" t="s">
        <v>9</v>
      </c>
      <c r="K4" s="66">
        <f>Récapitulatif!J4</f>
        <v>2.1679370078010947</v>
      </c>
      <c r="L4" s="66">
        <f>Récapitulatif!K4</f>
        <v>3.1855113534320991</v>
      </c>
      <c r="M4" s="5">
        <f>Récapitulatif!L4</f>
        <v>1.9415386374028378</v>
      </c>
    </row>
    <row r="5" spans="1:13" ht="15.75">
      <c r="A5" s="11" t="s">
        <v>24</v>
      </c>
      <c r="B5" s="23" t="s">
        <v>25</v>
      </c>
      <c r="C5" s="31">
        <f>1+2/C4</f>
        <v>1.5693540718899242</v>
      </c>
      <c r="D5" s="7"/>
      <c r="E5" s="7"/>
      <c r="F5" s="8"/>
      <c r="G5" s="8"/>
      <c r="H5" s="8"/>
      <c r="I5" s="8"/>
      <c r="J5" s="3" t="s">
        <v>10</v>
      </c>
      <c r="K5" s="66">
        <f>Récapitulatif!J5</f>
        <v>2.1929193123343618</v>
      </c>
      <c r="L5" s="66">
        <f>Récapitulatif!K5</f>
        <v>3.1537922609655382</v>
      </c>
      <c r="M5" s="5">
        <f>Récapitulatif!L5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Récapitulatif!J6</f>
        <v>2.0741135454178008</v>
      </c>
      <c r="L6" s="66">
        <f>Récapitulatif!K6</f>
        <v>2.7112800039065963</v>
      </c>
      <c r="M6" s="5">
        <f>Récapitulatif!L6</f>
        <v>1.8449966193373881</v>
      </c>
    </row>
    <row r="7" spans="1:13" ht="15.75">
      <c r="A7" s="7"/>
      <c r="B7" s="25">
        <f>1+1/(12*C5)+1/(288*C5*C5)-139/(51840*C5*C5*C5)</f>
        <v>1.0538165047407515</v>
      </c>
      <c r="C7" s="13" t="s">
        <v>26</v>
      </c>
      <c r="D7" s="12"/>
      <c r="E7" s="12"/>
      <c r="J7" s="3" t="s">
        <v>12</v>
      </c>
      <c r="K7" s="66">
        <f>Récapitulatif!J7</f>
        <v>2.0812645129552791</v>
      </c>
      <c r="L7" s="66">
        <f>Récapitulatif!K7</f>
        <v>3.1236231932986618</v>
      </c>
      <c r="M7" s="5">
        <f>Récapitulatif!L7</f>
        <v>1.8621820615795657</v>
      </c>
    </row>
    <row r="8" spans="1:13" ht="15.75">
      <c r="A8" s="7"/>
      <c r="B8" s="26">
        <f>EXP(-C5)</f>
        <v>0.2081796079984472</v>
      </c>
      <c r="C8" s="14"/>
      <c r="D8" s="7"/>
      <c r="E8" s="7"/>
      <c r="G8" s="96"/>
      <c r="I8" s="15" t="s">
        <v>48</v>
      </c>
      <c r="J8" s="3" t="s">
        <v>13</v>
      </c>
      <c r="K8" s="66">
        <f>Récapitulatif!J8</f>
        <v>1.9914087789660555</v>
      </c>
      <c r="L8" s="66">
        <f>Récapitulatif!K8</f>
        <v>3.0386161280093082</v>
      </c>
      <c r="M8" s="5">
        <f>Récapitulatif!L8</f>
        <v>1.7795307443365633</v>
      </c>
    </row>
    <row r="9" spans="1:13" ht="15.75">
      <c r="A9" s="7"/>
      <c r="B9" s="27">
        <f>POWER(C5,C5-1)</f>
        <v>1.2925117900174981</v>
      </c>
      <c r="C9" s="16"/>
      <c r="D9" s="7"/>
      <c r="E9" s="7"/>
      <c r="F9" s="79">
        <f>E20/I9</f>
        <v>0.31531794117437256</v>
      </c>
      <c r="G9" s="97"/>
      <c r="I9" s="63">
        <f>M3</f>
        <v>1.9457708871662234</v>
      </c>
      <c r="J9" s="3" t="s">
        <v>14</v>
      </c>
      <c r="K9" s="66">
        <f>Récapitulatif!J9</f>
        <v>1.9816396706193411</v>
      </c>
      <c r="L9" s="66">
        <f>Récapitulatif!K9</f>
        <v>3.1395675391135263</v>
      </c>
      <c r="M9" s="5">
        <f>Récapitulatif!L9</f>
        <v>1.7734685255597809</v>
      </c>
    </row>
    <row r="10" spans="1:13" ht="15.75">
      <c r="A10" s="7"/>
      <c r="B10" s="28">
        <f>SQRT(C5*2*22/7)</f>
        <v>3.1407819582107859</v>
      </c>
      <c r="C10" s="17"/>
      <c r="D10" s="7"/>
      <c r="E10" s="7"/>
      <c r="G10" s="97"/>
      <c r="J10" s="3" t="s">
        <v>15</v>
      </c>
      <c r="K10" s="66">
        <f>Récapitulatif!J10</f>
        <v>1.9590605042987337</v>
      </c>
      <c r="L10" s="66">
        <f>Récapitulatif!K10</f>
        <v>2.4761770122387752</v>
      </c>
      <c r="M10" s="5">
        <f>Récapitulatif!L10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1.556832410831414E-2</v>
      </c>
      <c r="H11" s="60" t="s">
        <v>45</v>
      </c>
      <c r="I11" s="60"/>
      <c r="J11" s="3" t="s">
        <v>16</v>
      </c>
      <c r="K11" s="66">
        <f>Récapitulatif!J11</f>
        <v>1.7837832332335157</v>
      </c>
      <c r="L11" s="66">
        <f>Récapitulatif!K11</f>
        <v>2.8567194441642942</v>
      </c>
      <c r="M11" s="5">
        <f>Récapitulatif!L11</f>
        <v>1.5898268398268449</v>
      </c>
    </row>
    <row r="12" spans="1:13" ht="21">
      <c r="A12" s="4" t="s">
        <v>27</v>
      </c>
      <c r="B12" s="29">
        <f>B7*B8*B9*B10</f>
        <v>0.89058522009674213</v>
      </c>
      <c r="C12" s="98"/>
      <c r="D12" s="98"/>
      <c r="E12" s="10"/>
      <c r="F12" t="s">
        <v>42</v>
      </c>
      <c r="G12" s="57">
        <f>(H17-I9)*(H17-I9)</f>
        <v>4.9303806576313238E-32</v>
      </c>
      <c r="H12" s="60" t="s">
        <v>46</v>
      </c>
      <c r="I12" s="64">
        <f>SQRT(G12)</f>
        <v>2.2204460492503131E-16</v>
      </c>
      <c r="J12" s="3" t="s">
        <v>17</v>
      </c>
      <c r="K12" s="66">
        <f>Récapitulatif!J12</f>
        <v>1.9682529629574681</v>
      </c>
      <c r="L12" s="66">
        <f>Récapitulatif!K12</f>
        <v>2.6459825585540955</v>
      </c>
      <c r="M12" s="5">
        <f>Récapitulatif!L12</f>
        <v>1.7494152046783538</v>
      </c>
    </row>
    <row r="13" spans="1:13" ht="18.75">
      <c r="A13" s="7"/>
      <c r="B13" s="22" t="s">
        <v>22</v>
      </c>
      <c r="C13" s="10">
        <f>C4</f>
        <v>3.5127526064074051</v>
      </c>
      <c r="D13" s="9" t="s">
        <v>23</v>
      </c>
      <c r="E13" s="10">
        <f>E4</f>
        <v>2.1619061817436549</v>
      </c>
      <c r="F13" t="s">
        <v>43</v>
      </c>
      <c r="G13" s="57">
        <f>(H17-G2)*(H17-G2)</f>
        <v>1.5568324108314085E-2</v>
      </c>
      <c r="H13" s="60" t="s">
        <v>47</v>
      </c>
      <c r="I13" s="61">
        <f>1-G12/G13</f>
        <v>1</v>
      </c>
      <c r="J13" s="3" t="s">
        <v>18</v>
      </c>
      <c r="K13" s="66">
        <f>Récapitulatif!J13</f>
        <v>1.9728443788905725</v>
      </c>
      <c r="L13" s="66">
        <f>Récapitulatif!K13</f>
        <v>2.480921418584952</v>
      </c>
      <c r="M13" s="5">
        <f>Récapitulatif!L13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1.284677035944962</v>
      </c>
      <c r="D14" s="7"/>
      <c r="E14" s="7"/>
      <c r="F14" s="99" t="s">
        <v>32</v>
      </c>
      <c r="G14" s="100"/>
      <c r="H14" s="59">
        <f>E13*E13*(B12-B20)</f>
        <v>0.37642700018974773</v>
      </c>
      <c r="J14" s="3" t="s">
        <v>19</v>
      </c>
      <c r="K14" s="66">
        <f>Récapitulatif!J14</f>
        <v>1.9905872092104615</v>
      </c>
      <c r="L14" s="66">
        <f>Récapitulatif!K14</f>
        <v>2.8185087186494568</v>
      </c>
      <c r="M14" s="5">
        <f>Récapitulatif!L14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21">
        <f>Récapitulatif!J15</f>
        <v>2.0271431082023619</v>
      </c>
      <c r="L15" s="21">
        <f>Récapitulatif!K15</f>
        <v>2.9286210197770592</v>
      </c>
      <c r="M15" s="70">
        <f>Récapitulatif!L15</f>
        <v>1.809278652257581</v>
      </c>
    </row>
    <row r="16" spans="1:13">
      <c r="A16" s="7"/>
      <c r="B16" s="25">
        <f>1+1/(12*C14)+1/(288*C14*C14)-139/(51840*C14*C14*C14)</f>
        <v>1.0657063767715298</v>
      </c>
      <c r="C16" s="13" t="s">
        <v>26</v>
      </c>
      <c r="D16" s="12"/>
      <c r="E16" s="12"/>
    </row>
    <row r="17" spans="1:15" ht="21">
      <c r="A17" s="7"/>
      <c r="B17" s="26">
        <f>EXP(-C14)</f>
        <v>0.27673994625597276</v>
      </c>
      <c r="C17" s="14"/>
      <c r="D17" s="7"/>
      <c r="E17" s="7"/>
      <c r="F17" s="99" t="s">
        <v>51</v>
      </c>
      <c r="G17" s="100"/>
      <c r="H17" s="35">
        <f>E13*B21</f>
        <v>1.9457708871662236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1.0739180511363084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3.5127526064074051</v>
      </c>
      <c r="L18" s="54">
        <f>E4</f>
        <v>2.1619061817436549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2.8416742947368778</v>
      </c>
      <c r="C19" s="17"/>
      <c r="D19" s="7"/>
      <c r="E19" s="7"/>
      <c r="F19" s="33"/>
      <c r="G19" s="34"/>
      <c r="J19" s="7">
        <v>0.25</v>
      </c>
      <c r="K19" s="50">
        <f>K18</f>
        <v>3.5127526064074051</v>
      </c>
      <c r="L19" s="50">
        <f>L18</f>
        <v>2.1619061817436549</v>
      </c>
      <c r="M19" s="51">
        <f>N19-N18</f>
        <v>5.1144874668618279E-4</v>
      </c>
      <c r="N19" s="52">
        <f t="shared" ref="N19:N49" si="0">WEIBULL(J19,K19,L19,TRUE)</f>
        <v>5.1144874668618279E-4</v>
      </c>
      <c r="O19">
        <f t="shared" ref="O19:O62" si="1">J19*M19</f>
        <v>1.278621866715457E-4</v>
      </c>
    </row>
    <row r="20" spans="1:15" ht="21">
      <c r="A20" s="4" t="s">
        <v>29</v>
      </c>
      <c r="B20" s="29">
        <f>B21*B21</f>
        <v>0.81004606300267046</v>
      </c>
      <c r="C20" s="88" t="s">
        <v>30</v>
      </c>
      <c r="D20" s="89"/>
      <c r="E20" s="78">
        <f>E13*SQRT(B12-B20)</f>
        <v>0.61353647013828594</v>
      </c>
      <c r="F20" s="34"/>
      <c r="G20" s="34"/>
      <c r="J20" s="7">
        <v>0.5</v>
      </c>
      <c r="K20" s="50">
        <f t="shared" ref="K20:L35" si="2">K19</f>
        <v>3.5127526064074051</v>
      </c>
      <c r="L20" s="50">
        <f t="shared" si="2"/>
        <v>2.1619061817436549</v>
      </c>
      <c r="M20" s="51">
        <f t="shared" ref="M20:M62" si="3">N20-N19</f>
        <v>5.3107864294553719E-3</v>
      </c>
      <c r="N20" s="52">
        <f t="shared" si="0"/>
        <v>5.8222351761415547E-3</v>
      </c>
      <c r="O20">
        <f t="shared" si="1"/>
        <v>2.655393214727686E-3</v>
      </c>
    </row>
    <row r="21" spans="1:15" ht="21">
      <c r="A21" s="4" t="s">
        <v>31</v>
      </c>
      <c r="B21" s="29">
        <f>B16*B17*B18*B19</f>
        <v>0.90002559019322914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3.5127526064074051</v>
      </c>
      <c r="L21" s="50">
        <f t="shared" si="2"/>
        <v>2.1619061817436549</v>
      </c>
      <c r="M21" s="51">
        <f t="shared" si="3"/>
        <v>1.8147564945037553E-2</v>
      </c>
      <c r="N21" s="52">
        <f t="shared" si="0"/>
        <v>2.3969800121179108E-2</v>
      </c>
      <c r="O21">
        <f t="shared" si="1"/>
        <v>1.3610673708778165E-2</v>
      </c>
    </row>
    <row r="22" spans="1:15">
      <c r="J22" s="7">
        <v>1</v>
      </c>
      <c r="K22" s="50">
        <f t="shared" si="2"/>
        <v>3.5127526064074051</v>
      </c>
      <c r="L22" s="50">
        <f t="shared" si="2"/>
        <v>2.1619061817436549</v>
      </c>
      <c r="M22" s="51">
        <f t="shared" si="3"/>
        <v>4.0507745266310957E-2</v>
      </c>
      <c r="N22" s="52">
        <f t="shared" si="0"/>
        <v>6.4477545387490065E-2</v>
      </c>
      <c r="O22">
        <f t="shared" si="1"/>
        <v>4.0507745266310957E-2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3.5127526064074051</v>
      </c>
      <c r="L23" s="50">
        <f t="shared" si="2"/>
        <v>2.1619061817436549</v>
      </c>
      <c r="M23" s="51">
        <f t="shared" si="3"/>
        <v>7.1326714234504429E-2</v>
      </c>
      <c r="N23" s="52">
        <f t="shared" si="0"/>
        <v>0.13580425962199449</v>
      </c>
      <c r="O23">
        <f t="shared" si="1"/>
        <v>8.9158392793130536E-2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2.0705439776477617</v>
      </c>
      <c r="J24" s="7">
        <f t="shared" ref="J24:J55" si="4">J23+0.25</f>
        <v>1.5</v>
      </c>
      <c r="K24" s="50">
        <f t="shared" si="2"/>
        <v>3.5127526064074051</v>
      </c>
      <c r="L24" s="50">
        <f t="shared" si="2"/>
        <v>2.1619061817436549</v>
      </c>
      <c r="M24" s="51">
        <f t="shared" si="3"/>
        <v>0.1060862581392108</v>
      </c>
      <c r="N24" s="52">
        <f t="shared" si="0"/>
        <v>0.24189051776120529</v>
      </c>
      <c r="O24">
        <f t="shared" si="1"/>
        <v>0.1591293872088162</v>
      </c>
    </row>
    <row r="25" spans="1:15" ht="18.75">
      <c r="A25" s="42"/>
      <c r="B25" s="42"/>
      <c r="C25" s="42"/>
      <c r="D25" s="42"/>
      <c r="E25" s="42">
        <f>E20/SQRT(387)</f>
        <v>3.1187811514333801E-2</v>
      </c>
      <c r="J25" s="7">
        <f t="shared" si="4"/>
        <v>1.75</v>
      </c>
      <c r="K25" s="50">
        <f t="shared" si="2"/>
        <v>3.5127526064074051</v>
      </c>
      <c r="L25" s="50">
        <f t="shared" si="2"/>
        <v>2.1619061817436549</v>
      </c>
      <c r="M25" s="51">
        <f t="shared" si="3"/>
        <v>0.13679601700228528</v>
      </c>
      <c r="N25" s="52">
        <f t="shared" si="0"/>
        <v>0.37868653476349057</v>
      </c>
      <c r="O25">
        <f t="shared" si="1"/>
        <v>0.23939302975399923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3.5127526064074051</v>
      </c>
      <c r="L26" s="50">
        <f t="shared" si="2"/>
        <v>2.1619061817436549</v>
      </c>
      <c r="M26" s="51">
        <f t="shared" si="3"/>
        <v>0.15400006866202787</v>
      </c>
      <c r="N26" s="52">
        <f t="shared" si="0"/>
        <v>0.53268660342551843</v>
      </c>
      <c r="O26">
        <f t="shared" si="1"/>
        <v>0.30800013732405573</v>
      </c>
    </row>
    <row r="27" spans="1:15" ht="21">
      <c r="A27" s="43"/>
      <c r="B27" s="82"/>
      <c r="C27" s="82"/>
      <c r="D27" s="83"/>
      <c r="E27" s="83"/>
      <c r="J27" s="7">
        <f t="shared" si="4"/>
        <v>2.25</v>
      </c>
      <c r="K27" s="50">
        <f t="shared" si="2"/>
        <v>3.5127526064074051</v>
      </c>
      <c r="L27" s="50">
        <f t="shared" si="2"/>
        <v>2.1619061817436549</v>
      </c>
      <c r="M27" s="51">
        <f t="shared" si="3"/>
        <v>0.15087216484046273</v>
      </c>
      <c r="N27" s="52">
        <f t="shared" si="0"/>
        <v>0.68355876826598116</v>
      </c>
      <c r="O27">
        <f t="shared" si="1"/>
        <v>0.33946237089104114</v>
      </c>
    </row>
    <row r="28" spans="1:15" ht="21">
      <c r="A28" s="43"/>
      <c r="B28" s="82"/>
      <c r="C28" s="82"/>
      <c r="D28" s="83"/>
      <c r="E28" s="83"/>
      <c r="J28" s="7">
        <f t="shared" si="4"/>
        <v>2.5</v>
      </c>
      <c r="K28" s="50">
        <f t="shared" si="2"/>
        <v>3.5127526064074051</v>
      </c>
      <c r="L28" s="50">
        <f t="shared" si="2"/>
        <v>2.1619061817436549</v>
      </c>
      <c r="M28" s="51">
        <f t="shared" si="3"/>
        <v>0.12743300778361344</v>
      </c>
      <c r="N28" s="52">
        <f t="shared" si="0"/>
        <v>0.8109917760495946</v>
      </c>
      <c r="O28">
        <f t="shared" si="1"/>
        <v>0.3185825194590336</v>
      </c>
    </row>
    <row r="29" spans="1:15" ht="21">
      <c r="A29" s="43"/>
      <c r="B29" s="82"/>
      <c r="C29" s="82"/>
      <c r="D29" s="83"/>
      <c r="E29" s="83"/>
      <c r="J29" s="7">
        <f t="shared" si="4"/>
        <v>2.75</v>
      </c>
      <c r="K29" s="50">
        <f t="shared" si="2"/>
        <v>3.5127526064074051</v>
      </c>
      <c r="L29" s="50">
        <f t="shared" si="2"/>
        <v>2.1619061817436549</v>
      </c>
      <c r="M29" s="51">
        <f t="shared" si="3"/>
        <v>9.1562154742893087E-2</v>
      </c>
      <c r="N29" s="52">
        <f t="shared" si="0"/>
        <v>0.90255393079248769</v>
      </c>
      <c r="O29">
        <f t="shared" si="1"/>
        <v>0.25179592554295599</v>
      </c>
    </row>
    <row r="30" spans="1:15" ht="21">
      <c r="A30" s="43"/>
      <c r="B30" s="82"/>
      <c r="C30" s="82"/>
      <c r="D30" s="83"/>
      <c r="E30" s="83"/>
      <c r="J30" s="7">
        <f t="shared" si="4"/>
        <v>3</v>
      </c>
      <c r="K30" s="50">
        <f t="shared" si="2"/>
        <v>3.5127526064074051</v>
      </c>
      <c r="L30" s="50">
        <f t="shared" si="2"/>
        <v>2.1619061817436549</v>
      </c>
      <c r="M30" s="51">
        <f t="shared" si="3"/>
        <v>5.5058241271435104E-2</v>
      </c>
      <c r="N30" s="52">
        <f t="shared" si="0"/>
        <v>0.9576121720639228</v>
      </c>
      <c r="O30">
        <f t="shared" si="1"/>
        <v>0.16517472381430531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3.5127526064074051</v>
      </c>
      <c r="L31" s="50">
        <f t="shared" si="2"/>
        <v>2.1619061817436549</v>
      </c>
      <c r="M31" s="51">
        <f t="shared" si="3"/>
        <v>2.7198621671751466E-2</v>
      </c>
      <c r="N31" s="52">
        <f t="shared" si="0"/>
        <v>0.98481079373567426</v>
      </c>
      <c r="O31">
        <f t="shared" si="1"/>
        <v>8.8395520433192265E-2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3.5127526064074051</v>
      </c>
      <c r="L32" s="50">
        <f t="shared" si="2"/>
        <v>2.1619061817436549</v>
      </c>
      <c r="M32" s="51">
        <f t="shared" si="3"/>
        <v>1.0815835420398101E-2</v>
      </c>
      <c r="N32" s="52">
        <f t="shared" si="0"/>
        <v>0.99562662915607236</v>
      </c>
      <c r="O32">
        <f t="shared" si="1"/>
        <v>3.7855423971393354E-2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3.5127526064074051</v>
      </c>
      <c r="L33" s="50">
        <f t="shared" si="2"/>
        <v>2.1619061817436549</v>
      </c>
      <c r="M33" s="51">
        <f t="shared" si="3"/>
        <v>3.3875026897042249E-3</v>
      </c>
      <c r="N33" s="52">
        <f t="shared" si="0"/>
        <v>0.99901413184577659</v>
      </c>
      <c r="O33">
        <f t="shared" si="1"/>
        <v>1.2703135086390843E-2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3.5127526064074051</v>
      </c>
      <c r="L34" s="50">
        <f t="shared" si="2"/>
        <v>2.1619061817436549</v>
      </c>
      <c r="M34" s="51">
        <f t="shared" si="3"/>
        <v>8.1649056043997525E-4</v>
      </c>
      <c r="N34" s="52">
        <f t="shared" si="0"/>
        <v>0.99983062240621656</v>
      </c>
      <c r="O34">
        <f t="shared" si="1"/>
        <v>3.265962241759901E-3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3.5127526064074051</v>
      </c>
      <c r="L35" s="50">
        <f t="shared" si="2"/>
        <v>2.1619061817436549</v>
      </c>
      <c r="M35" s="51">
        <f t="shared" si="3"/>
        <v>1.4780838716788036E-4</v>
      </c>
      <c r="N35" s="52">
        <f t="shared" si="0"/>
        <v>0.99997843079338444</v>
      </c>
      <c r="O35">
        <f t="shared" si="1"/>
        <v>6.2818564546349154E-4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3.5127526064074051</v>
      </c>
      <c r="L36" s="50">
        <f t="shared" si="5"/>
        <v>2.1619061817436549</v>
      </c>
      <c r="M36" s="51">
        <f t="shared" si="3"/>
        <v>1.9591026566900815E-5</v>
      </c>
      <c r="N36" s="52">
        <f t="shared" si="0"/>
        <v>0.99999802181995134</v>
      </c>
      <c r="O36">
        <f t="shared" si="1"/>
        <v>8.815961955105367E-5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3.5127526064074051</v>
      </c>
      <c r="L37" s="50">
        <f t="shared" si="5"/>
        <v>2.1619061817436549</v>
      </c>
      <c r="M37" s="51">
        <f t="shared" si="3"/>
        <v>1.8513329385072552E-6</v>
      </c>
      <c r="N37" s="52">
        <f t="shared" si="0"/>
        <v>0.99999987315288985</v>
      </c>
      <c r="O37">
        <f t="shared" si="1"/>
        <v>8.7938314579094623E-6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3.5127526064074051</v>
      </c>
      <c r="L38" s="50">
        <f t="shared" si="5"/>
        <v>2.1619061817436549</v>
      </c>
      <c r="M38" s="51">
        <f t="shared" si="3"/>
        <v>1.2133096116695441E-7</v>
      </c>
      <c r="N38" s="52">
        <f t="shared" si="0"/>
        <v>0.99999999448385102</v>
      </c>
      <c r="O38">
        <f t="shared" si="1"/>
        <v>6.0665480583477205E-7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3.5127526064074051</v>
      </c>
      <c r="L39" s="50">
        <f t="shared" si="5"/>
        <v>2.1619061817436549</v>
      </c>
      <c r="M39" s="51">
        <f t="shared" si="3"/>
        <v>5.3584869874612195E-9</v>
      </c>
      <c r="N39" s="52">
        <f t="shared" si="0"/>
        <v>0.99999999984233801</v>
      </c>
      <c r="O39">
        <f t="shared" si="1"/>
        <v>2.8132056684171403E-8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3.5127526064074051</v>
      </c>
      <c r="L40" s="50">
        <f t="shared" si="5"/>
        <v>2.1619061817436549</v>
      </c>
      <c r="M40" s="51">
        <f t="shared" si="3"/>
        <v>1.5479384440908461E-10</v>
      </c>
      <c r="N40" s="52">
        <f t="shared" si="0"/>
        <v>0.99999999999713185</v>
      </c>
      <c r="O40">
        <f t="shared" si="1"/>
        <v>8.5136614424996537E-10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3.5127526064074051</v>
      </c>
      <c r="L41" s="50">
        <f t="shared" si="5"/>
        <v>2.1619061817436549</v>
      </c>
      <c r="M41" s="51">
        <f t="shared" si="3"/>
        <v>2.8360647164049624E-12</v>
      </c>
      <c r="N41" s="52">
        <f t="shared" si="0"/>
        <v>0.99999999999996791</v>
      </c>
      <c r="O41">
        <f t="shared" si="1"/>
        <v>1.6307372119328534E-11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3.5127526064074051</v>
      </c>
      <c r="L42" s="50">
        <f t="shared" si="5"/>
        <v>2.1619061817436549</v>
      </c>
      <c r="M42" s="51">
        <f t="shared" si="3"/>
        <v>3.1863400806741993E-14</v>
      </c>
      <c r="N42" s="52">
        <f t="shared" si="0"/>
        <v>0.99999999999999978</v>
      </c>
      <c r="O42">
        <f t="shared" si="1"/>
        <v>1.9118040484045196E-13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3.5127526064074051</v>
      </c>
      <c r="L43" s="50">
        <f t="shared" si="5"/>
        <v>2.1619061817436549</v>
      </c>
      <c r="M43" s="51">
        <f t="shared" si="3"/>
        <v>0</v>
      </c>
      <c r="N43" s="52">
        <f t="shared" si="0"/>
        <v>1</v>
      </c>
      <c r="O43">
        <f t="shared" si="1"/>
        <v>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3.5127526064074051</v>
      </c>
      <c r="L44" s="50">
        <f t="shared" si="5"/>
        <v>2.1619061817436549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3.5127526064074051</v>
      </c>
      <c r="L45" s="50">
        <f t="shared" si="5"/>
        <v>2.1619061817436549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3.5127526064074051</v>
      </c>
      <c r="L46" s="50">
        <f t="shared" si="5"/>
        <v>2.1619061817436549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3.5127526064074051</v>
      </c>
      <c r="L47" s="50">
        <f t="shared" si="5"/>
        <v>2.1619061817436549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3.5127526064074051</v>
      </c>
      <c r="L48" s="50">
        <f t="shared" si="5"/>
        <v>2.1619061817436549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3.5127526064074051</v>
      </c>
      <c r="L49" s="50">
        <f t="shared" si="5"/>
        <v>2.1619061817436549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3.5127526064074051</v>
      </c>
      <c r="L50" s="50">
        <f t="shared" si="5"/>
        <v>2.1619061817436549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3.5127526064074051</v>
      </c>
      <c r="L51" s="50">
        <f t="shared" si="5"/>
        <v>2.1619061817436549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3.5127526064074051</v>
      </c>
      <c r="L52" s="50">
        <f t="shared" si="7"/>
        <v>2.1619061817436549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3.5127526064074051</v>
      </c>
      <c r="L53" s="50">
        <f t="shared" si="7"/>
        <v>2.1619061817436549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3.5127526064074051</v>
      </c>
      <c r="L54" s="50">
        <f t="shared" si="7"/>
        <v>2.1619061817436549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3.5127526064074051</v>
      </c>
      <c r="L55" s="50">
        <f t="shared" si="7"/>
        <v>2.1619061817436549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3.5127526064074051</v>
      </c>
      <c r="L56" s="50">
        <f t="shared" si="7"/>
        <v>2.1619061817436549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3.5127526064074051</v>
      </c>
      <c r="L57" s="50">
        <f t="shared" si="7"/>
        <v>2.1619061817436549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3.5127526064074051</v>
      </c>
      <c r="L58" s="50">
        <f t="shared" si="7"/>
        <v>2.1619061817436549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3.5127526064074051</v>
      </c>
      <c r="L59" s="50">
        <f t="shared" si="7"/>
        <v>2.1619061817436549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3.5127526064074051</v>
      </c>
      <c r="L60" s="50">
        <f t="shared" si="7"/>
        <v>2.1619061817436549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3.5127526064074051</v>
      </c>
      <c r="L61" s="50">
        <f t="shared" si="7"/>
        <v>2.1619061817436549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3.5127526064074051</v>
      </c>
      <c r="L62" s="50">
        <f t="shared" si="7"/>
        <v>2.1619061817436549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1.9043306041526822</v>
      </c>
      <c r="I2" s="56">
        <f>G2-I9</f>
        <v>0.12479985981611885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5">
        <f>'EM -Mai'!K3</f>
        <v>2.129209133209077</v>
      </c>
      <c r="L3" s="5">
        <f>'EM -Mai'!L3</f>
        <v>4.6022367406110156</v>
      </c>
      <c r="M3" s="5">
        <f>'EM -Mai'!M3</f>
        <v>1.9457708871662234</v>
      </c>
    </row>
    <row r="4" spans="1:13" ht="18.75">
      <c r="A4" s="7"/>
      <c r="B4" s="22" t="s">
        <v>22</v>
      </c>
      <c r="C4" s="62">
        <f>L8</f>
        <v>3.6650277804413531</v>
      </c>
      <c r="D4" s="9" t="s">
        <v>23</v>
      </c>
      <c r="E4" s="62">
        <f>K8</f>
        <v>1.9726867920890041</v>
      </c>
      <c r="F4" s="8"/>
      <c r="G4" s="8"/>
      <c r="H4" s="8"/>
      <c r="I4" s="8"/>
      <c r="J4" s="3" t="s">
        <v>9</v>
      </c>
      <c r="K4" s="5">
        <f>'EM -Mai'!K4</f>
        <v>2.1455733802332042</v>
      </c>
      <c r="L4" s="5">
        <f>'EM -Mai'!L4</f>
        <v>3.8773765682630108</v>
      </c>
      <c r="M4" s="5">
        <f>'EM -Mai'!M4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1.5456984557315292</v>
      </c>
      <c r="D5" s="7"/>
      <c r="E5" s="7"/>
      <c r="F5" s="8"/>
      <c r="G5" s="8"/>
      <c r="H5" s="8"/>
      <c r="I5" s="8"/>
      <c r="J5" s="3" t="s">
        <v>10</v>
      </c>
      <c r="K5" s="5">
        <f>'EM -Mai'!K5</f>
        <v>2.1707764572965234</v>
      </c>
      <c r="L5" s="5">
        <f>'EM -Mai'!L5</f>
        <v>3.8292932388332752</v>
      </c>
      <c r="M5" s="5">
        <f>'EM -Mai'!M5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5">
        <f>'EM -Mai'!K6</f>
        <v>2.0592514729008271</v>
      </c>
      <c r="L6" s="5">
        <f>'EM -Mai'!L6</f>
        <v>3.2139651655074846</v>
      </c>
      <c r="M6" s="5">
        <f>'EM -Mai'!M6</f>
        <v>1.8449966193373881</v>
      </c>
    </row>
    <row r="7" spans="1:13" ht="15.75">
      <c r="A7" s="7"/>
      <c r="B7" s="25">
        <f>1+1/(12*C5)+1/(288*C5*C5)-139/(51840*C5*C5*C5)</f>
        <v>1.0546403038702086</v>
      </c>
      <c r="C7" s="13" t="s">
        <v>26</v>
      </c>
      <c r="D7" s="12"/>
      <c r="E7" s="12"/>
      <c r="J7" s="3" t="s">
        <v>12</v>
      </c>
      <c r="K7" s="5">
        <f>'EM -Mai'!K7</f>
        <v>2.0620445051766203</v>
      </c>
      <c r="L7" s="5">
        <f>'EM -Mai'!L7</f>
        <v>3.7390454203664212</v>
      </c>
      <c r="M7" s="5">
        <f>'EM -Mai'!M7</f>
        <v>1.8621820615795657</v>
      </c>
    </row>
    <row r="8" spans="1:13" ht="15.75">
      <c r="A8" s="7"/>
      <c r="B8" s="26">
        <f>EXP(-C5)</f>
        <v>0.21316293434281991</v>
      </c>
      <c r="C8" s="14"/>
      <c r="D8" s="7"/>
      <c r="E8" s="7"/>
      <c r="G8" s="96"/>
      <c r="I8" s="15" t="s">
        <v>50</v>
      </c>
      <c r="J8" s="3" t="s">
        <v>13</v>
      </c>
      <c r="K8" s="5">
        <f>'EM -Mai'!K8</f>
        <v>1.9726867920890041</v>
      </c>
      <c r="L8" s="5">
        <f>'EM -Mai'!L8</f>
        <v>3.6650277804413531</v>
      </c>
      <c r="M8" s="5">
        <f>'EM -Mai'!M8</f>
        <v>1.7795307443365633</v>
      </c>
    </row>
    <row r="9" spans="1:13" ht="15.75">
      <c r="A9" s="7"/>
      <c r="B9" s="27">
        <f>POWER(C5,C5-1)</f>
        <v>1.2682506587955498</v>
      </c>
      <c r="C9" s="16"/>
      <c r="D9" s="7"/>
      <c r="E9" s="7"/>
      <c r="F9" s="20">
        <f>E20/I9</f>
        <v>0.30349527516514002</v>
      </c>
      <c r="G9" s="97"/>
      <c r="I9" s="63">
        <f>M8</f>
        <v>1.7795307443365633</v>
      </c>
      <c r="J9" s="3" t="s">
        <v>14</v>
      </c>
      <c r="K9" s="5">
        <f>'EM -Mai'!K9</f>
        <v>1.9587371016143451</v>
      </c>
      <c r="L9" s="5">
        <f>'EM -Mai'!L9</f>
        <v>3.9164097168812715</v>
      </c>
      <c r="M9" s="5">
        <f>'EM -Mai'!M9</f>
        <v>1.7734685255597809</v>
      </c>
    </row>
    <row r="10" spans="1:13" ht="15.75">
      <c r="A10" s="7"/>
      <c r="B10" s="28">
        <f>SQRT(C5*2*22/7)</f>
        <v>3.11702083159516</v>
      </c>
      <c r="C10" s="17"/>
      <c r="D10" s="7"/>
      <c r="E10" s="7"/>
      <c r="G10" s="97"/>
      <c r="J10" s="3" t="s">
        <v>15</v>
      </c>
      <c r="K10" s="5">
        <f>'EM -Mai'!K10</f>
        <v>1.9518810869115431</v>
      </c>
      <c r="L10" s="5">
        <f>'EM -Mai'!L10</f>
        <v>2.7901732491043694</v>
      </c>
      <c r="M10" s="5">
        <f>'EM -Mai'!M10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1.5575005010122918E-2</v>
      </c>
      <c r="H11" s="60" t="s">
        <v>45</v>
      </c>
      <c r="I11" s="60"/>
      <c r="J11" s="3" t="s">
        <v>16</v>
      </c>
      <c r="K11" s="5">
        <f>'EM -Mai'!K11</f>
        <v>1.7739785700937789</v>
      </c>
      <c r="L11" s="5">
        <f>'EM -Mai'!L11</f>
        <v>3.2314920501178115</v>
      </c>
      <c r="M11" s="5">
        <f>'EM -Mai'!M11</f>
        <v>1.5898268398268449</v>
      </c>
    </row>
    <row r="12" spans="1:13" ht="21">
      <c r="A12" s="4" t="s">
        <v>27</v>
      </c>
      <c r="B12" s="29">
        <f>B7*B8*B9*B10</f>
        <v>0.88871161360747275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5">
        <f>SQRT(G12)</f>
        <v>0</v>
      </c>
      <c r="J12" s="3" t="s">
        <v>17</v>
      </c>
      <c r="K12" s="5">
        <f>'EM -Mai'!K12</f>
        <v>1.9587310321361417</v>
      </c>
      <c r="L12" s="5">
        <f>'EM -Mai'!L12</f>
        <v>3.0030963436217801</v>
      </c>
      <c r="M12" s="5">
        <f>'EM -Mai'!M12</f>
        <v>1.7494152046783538</v>
      </c>
    </row>
    <row r="13" spans="1:13" ht="18.75">
      <c r="A13" s="7"/>
      <c r="B13" s="22" t="s">
        <v>22</v>
      </c>
      <c r="C13" s="10">
        <f>C4</f>
        <v>3.6650277804413531</v>
      </c>
      <c r="D13" s="9" t="s">
        <v>23</v>
      </c>
      <c r="E13" s="10">
        <f>E4</f>
        <v>1.9726867920890041</v>
      </c>
      <c r="F13" t="s">
        <v>43</v>
      </c>
      <c r="G13" s="57">
        <f>(H17-G2)*(H17-G2)</f>
        <v>1.5575005010122918E-2</v>
      </c>
      <c r="H13" s="60" t="s">
        <v>47</v>
      </c>
      <c r="I13" s="61">
        <f>1-G12/G13</f>
        <v>1</v>
      </c>
      <c r="J13" s="3" t="s">
        <v>18</v>
      </c>
      <c r="K13" s="5">
        <f>'EM -Mai'!K13</f>
        <v>1.9671343912433032</v>
      </c>
      <c r="L13" s="5">
        <f>'EM -Mai'!L13</f>
        <v>2.7350401814877445</v>
      </c>
      <c r="M13" s="5">
        <f>'EM -Mai'!M13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1.2728492278657646</v>
      </c>
      <c r="D14" s="7"/>
      <c r="E14" s="7"/>
      <c r="F14" s="99" t="s">
        <v>32</v>
      </c>
      <c r="G14" s="100"/>
      <c r="H14" s="59">
        <f>E13*E13*(B12-B20)</f>
        <v>0.29168551301898271</v>
      </c>
      <c r="J14" s="3" t="s">
        <v>19</v>
      </c>
      <c r="K14" s="5">
        <f>'EM -Mai'!K14</f>
        <v>1.9791032207770489</v>
      </c>
      <c r="L14" s="5">
        <f>'EM -Mai'!L14</f>
        <v>3.2147869182157804</v>
      </c>
      <c r="M14" s="5">
        <f>'EM -Mai'!M14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5">
        <f>'EM -Mai'!K15</f>
        <v>2.0107589286401182</v>
      </c>
      <c r="L15" s="5">
        <f>'EM -Mai'!L15</f>
        <v>3.4848286144542762</v>
      </c>
      <c r="M15" s="5">
        <f>'EM -Mai'!M15</f>
        <v>1.809278652257581</v>
      </c>
    </row>
    <row r="16" spans="1:13">
      <c r="A16" s="7"/>
      <c r="B16" s="25">
        <f>1+1/(12*C14)+1/(288*C14*C14)-139/(51840*C14*C14*C14)</f>
        <v>1.0663128458301043</v>
      </c>
      <c r="C16" s="13" t="s">
        <v>26</v>
      </c>
      <c r="D16" s="12"/>
      <c r="E16" s="12"/>
    </row>
    <row r="17" spans="1:15" ht="21">
      <c r="A17" s="7"/>
      <c r="B17" s="26">
        <f>EXP(-C14)</f>
        <v>0.28003260732368551</v>
      </c>
      <c r="C17" s="14"/>
      <c r="D17" s="7"/>
      <c r="E17" s="7"/>
      <c r="F17" s="99" t="s">
        <v>51</v>
      </c>
      <c r="G17" s="100"/>
      <c r="H17" s="35">
        <f>E13*B21</f>
        <v>1.7795307443365633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1.0680419562774963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3.6650277804413531</v>
      </c>
      <c r="L18" s="54">
        <f>E4</f>
        <v>1.9726867920890041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2.8285626341228922</v>
      </c>
      <c r="C19" s="17"/>
      <c r="D19" s="7"/>
      <c r="E19" s="7"/>
      <c r="F19" s="33"/>
      <c r="G19" s="34"/>
      <c r="J19" s="7">
        <v>0.25</v>
      </c>
      <c r="K19" s="50">
        <f>K18</f>
        <v>3.6650277804413531</v>
      </c>
      <c r="L19" s="50">
        <f>L18</f>
        <v>1.9726867920890041</v>
      </c>
      <c r="M19" s="51">
        <f>N19-N18</f>
        <v>5.1513997525853839E-4</v>
      </c>
      <c r="N19" s="52">
        <f t="shared" ref="N19:N49" si="0">WEIBULL(J19,K19,L19,TRUE)</f>
        <v>5.1513997525853839E-4</v>
      </c>
      <c r="O19">
        <f t="shared" ref="O19:O62" si="1">J19*M19</f>
        <v>1.287849938146346E-4</v>
      </c>
    </row>
    <row r="20" spans="1:15" ht="21">
      <c r="A20" s="4" t="s">
        <v>29</v>
      </c>
      <c r="B20" s="29">
        <f>B21*B21</f>
        <v>0.81375696264164787</v>
      </c>
      <c r="C20" s="88" t="s">
        <v>30</v>
      </c>
      <c r="D20" s="89"/>
      <c r="E20" s="10">
        <f>E13*SQRT(B12-B20)</f>
        <v>0.54007917291725172</v>
      </c>
      <c r="F20" s="34"/>
      <c r="G20" s="34"/>
      <c r="J20" s="7">
        <v>0.5</v>
      </c>
      <c r="K20" s="50">
        <f t="shared" ref="K20:L35" si="2">K19</f>
        <v>3.6650277804413531</v>
      </c>
      <c r="L20" s="50">
        <f t="shared" si="2"/>
        <v>1.9726867920890041</v>
      </c>
      <c r="M20" s="51">
        <f t="shared" ref="M20:M62" si="3">N20-N19</f>
        <v>5.9996723020514509E-3</v>
      </c>
      <c r="N20" s="52">
        <f t="shared" si="0"/>
        <v>6.5148122773099892E-3</v>
      </c>
      <c r="O20">
        <f t="shared" si="1"/>
        <v>2.9998361510257254E-3</v>
      </c>
    </row>
    <row r="21" spans="1:15" ht="21">
      <c r="A21" s="4" t="s">
        <v>31</v>
      </c>
      <c r="B21" s="29">
        <f>B16*B17*B18*B19</f>
        <v>0.90208478683638593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3.6650277804413531</v>
      </c>
      <c r="L21" s="50">
        <f t="shared" si="2"/>
        <v>1.9726867920890041</v>
      </c>
      <c r="M21" s="51">
        <f t="shared" si="3"/>
        <v>2.1958775734222669E-2</v>
      </c>
      <c r="N21" s="52">
        <f t="shared" si="0"/>
        <v>2.8473588011532658E-2</v>
      </c>
      <c r="O21">
        <f t="shared" si="1"/>
        <v>1.6469081800667001E-2</v>
      </c>
    </row>
    <row r="22" spans="1:15">
      <c r="J22" s="7">
        <v>1</v>
      </c>
      <c r="K22" s="50">
        <f t="shared" si="2"/>
        <v>3.6650277804413531</v>
      </c>
      <c r="L22" s="50">
        <f t="shared" si="2"/>
        <v>1.9726867920890041</v>
      </c>
      <c r="M22" s="51">
        <f t="shared" si="3"/>
        <v>5.1091870056612199E-2</v>
      </c>
      <c r="N22" s="52">
        <f t="shared" si="0"/>
        <v>7.9565458068144856E-2</v>
      </c>
      <c r="O22">
        <f t="shared" si="1"/>
        <v>5.1091870056612199E-2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3.6650277804413531</v>
      </c>
      <c r="L23" s="50">
        <f t="shared" si="2"/>
        <v>1.9726867920890041</v>
      </c>
      <c r="M23" s="51">
        <f t="shared" si="3"/>
        <v>9.168493091008334E-2</v>
      </c>
      <c r="N23" s="52">
        <f t="shared" si="0"/>
        <v>0.1712503889782282</v>
      </c>
      <c r="O23">
        <f t="shared" si="1"/>
        <v>0.11460616363760417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1.9043306041526822</v>
      </c>
      <c r="J24" s="7">
        <f t="shared" ref="J24:J55" si="4">J23+0.25</f>
        <v>1.5</v>
      </c>
      <c r="K24" s="50">
        <f t="shared" si="2"/>
        <v>3.6650277804413531</v>
      </c>
      <c r="L24" s="50">
        <f t="shared" si="2"/>
        <v>1.9726867920890041</v>
      </c>
      <c r="M24" s="51">
        <f t="shared" si="3"/>
        <v>0.13554031117596099</v>
      </c>
      <c r="N24" s="52">
        <f t="shared" si="0"/>
        <v>0.30679070015418919</v>
      </c>
      <c r="O24">
        <f t="shared" si="1"/>
        <v>0.20331046676394149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3.6650277804413531</v>
      </c>
      <c r="L25" s="50">
        <f t="shared" si="2"/>
        <v>1.9726867920890041</v>
      </c>
      <c r="M25" s="51">
        <f t="shared" si="3"/>
        <v>0.16837941118767219</v>
      </c>
      <c r="N25" s="52">
        <f t="shared" si="0"/>
        <v>0.47517011134186138</v>
      </c>
      <c r="O25">
        <f t="shared" si="1"/>
        <v>0.29466396957842633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3.6650277804413531</v>
      </c>
      <c r="L26" s="50">
        <f t="shared" si="2"/>
        <v>1.9726867920890041</v>
      </c>
      <c r="M26" s="51">
        <f t="shared" si="3"/>
        <v>0.17548242928610014</v>
      </c>
      <c r="N26" s="52">
        <f t="shared" si="0"/>
        <v>0.65065254062796152</v>
      </c>
      <c r="O26">
        <f t="shared" si="1"/>
        <v>0.35096485857220028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3.6650277804413531</v>
      </c>
      <c r="L27" s="50">
        <f t="shared" si="2"/>
        <v>1.9726867920890041</v>
      </c>
      <c r="M27" s="51">
        <f t="shared" si="3"/>
        <v>0.15133612084178893</v>
      </c>
      <c r="N27" s="52">
        <f t="shared" si="0"/>
        <v>0.80198866146975045</v>
      </c>
      <c r="O27">
        <f t="shared" si="1"/>
        <v>0.3405062718940251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3.6650277804413531</v>
      </c>
      <c r="L28" s="50">
        <f t="shared" si="2"/>
        <v>1.9726867920890041</v>
      </c>
      <c r="M28" s="51">
        <f t="shared" si="3"/>
        <v>0.10570805889292556</v>
      </c>
      <c r="N28" s="52">
        <f t="shared" si="0"/>
        <v>0.90769672036267601</v>
      </c>
      <c r="O28">
        <f t="shared" si="1"/>
        <v>0.2642701472323139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3.6650277804413531</v>
      </c>
      <c r="L29" s="50">
        <f t="shared" si="2"/>
        <v>1.9726867920890041</v>
      </c>
      <c r="M29" s="51">
        <f t="shared" si="3"/>
        <v>5.8217005092712881E-2</v>
      </c>
      <c r="N29" s="52">
        <f t="shared" si="0"/>
        <v>0.96591372545538889</v>
      </c>
      <c r="O29">
        <f t="shared" si="1"/>
        <v>0.16009676400496042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3.6650277804413531</v>
      </c>
      <c r="L30" s="50">
        <f t="shared" si="2"/>
        <v>1.9726867920890041</v>
      </c>
      <c r="M30" s="51">
        <f t="shared" si="3"/>
        <v>2.4505557500868358E-2</v>
      </c>
      <c r="N30" s="52">
        <f t="shared" si="0"/>
        <v>0.99041928295625725</v>
      </c>
      <c r="O30">
        <f t="shared" si="1"/>
        <v>7.3516672502605074E-2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3.6650277804413531</v>
      </c>
      <c r="L31" s="50">
        <f t="shared" si="2"/>
        <v>1.9726867920890041</v>
      </c>
      <c r="M31" s="51">
        <f t="shared" si="3"/>
        <v>7.6164133141263246E-3</v>
      </c>
      <c r="N31" s="52">
        <f t="shared" si="0"/>
        <v>0.99803569627038358</v>
      </c>
      <c r="O31">
        <f t="shared" si="1"/>
        <v>2.4753343270910555E-2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3.6650277804413531</v>
      </c>
      <c r="L32" s="50">
        <f t="shared" si="2"/>
        <v>1.9726867920890041</v>
      </c>
      <c r="M32" s="51">
        <f t="shared" si="3"/>
        <v>1.6834410054828997E-3</v>
      </c>
      <c r="N32" s="52">
        <f t="shared" si="0"/>
        <v>0.99971913727586648</v>
      </c>
      <c r="O32">
        <f t="shared" si="1"/>
        <v>5.8920435191901488E-3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3.6650277804413531</v>
      </c>
      <c r="L33" s="50">
        <f t="shared" si="2"/>
        <v>1.9726867920890041</v>
      </c>
      <c r="M33" s="51">
        <f t="shared" si="3"/>
        <v>2.5415040235976516E-4</v>
      </c>
      <c r="N33" s="52">
        <f t="shared" si="0"/>
        <v>0.99997328767822624</v>
      </c>
      <c r="O33">
        <f t="shared" si="1"/>
        <v>9.5306400884911935E-4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3.6650277804413531</v>
      </c>
      <c r="L34" s="50">
        <f t="shared" si="2"/>
        <v>1.9726867920890041</v>
      </c>
      <c r="M34" s="51">
        <f t="shared" si="3"/>
        <v>2.5104202587500346E-5</v>
      </c>
      <c r="N34" s="52">
        <f t="shared" si="0"/>
        <v>0.99999839188081374</v>
      </c>
      <c r="O34">
        <f t="shared" si="1"/>
        <v>1.0041681035000138E-4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3.6650277804413531</v>
      </c>
      <c r="L35" s="50">
        <f t="shared" si="2"/>
        <v>1.9726867920890041</v>
      </c>
      <c r="M35" s="51">
        <f t="shared" si="3"/>
        <v>1.5499365308979662E-6</v>
      </c>
      <c r="N35" s="52">
        <f t="shared" si="0"/>
        <v>0.99999994181734464</v>
      </c>
      <c r="O35">
        <f t="shared" si="1"/>
        <v>6.5872302563163565E-6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3.6650277804413531</v>
      </c>
      <c r="L36" s="50">
        <f t="shared" si="5"/>
        <v>1.9726867920890041</v>
      </c>
      <c r="M36" s="51">
        <f t="shared" si="3"/>
        <v>5.6984092555723009E-8</v>
      </c>
      <c r="N36" s="52">
        <f t="shared" si="0"/>
        <v>0.9999999988014372</v>
      </c>
      <c r="O36">
        <f t="shared" si="1"/>
        <v>2.5642841650075354E-7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3.6650277804413531</v>
      </c>
      <c r="L37" s="50">
        <f t="shared" si="5"/>
        <v>1.9726867920890041</v>
      </c>
      <c r="M37" s="51">
        <f t="shared" si="3"/>
        <v>1.1852734349560023E-9</v>
      </c>
      <c r="N37" s="52">
        <f t="shared" si="0"/>
        <v>0.99999999998671063</v>
      </c>
      <c r="O37">
        <f t="shared" si="1"/>
        <v>5.6300488160410112E-9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3.6650277804413531</v>
      </c>
      <c r="L38" s="50">
        <f t="shared" si="5"/>
        <v>1.9726867920890041</v>
      </c>
      <c r="M38" s="51">
        <f t="shared" si="3"/>
        <v>1.3214540572903388E-11</v>
      </c>
      <c r="N38" s="52">
        <f t="shared" si="0"/>
        <v>0.99999999999992517</v>
      </c>
      <c r="O38">
        <f t="shared" si="1"/>
        <v>6.6072702864516941E-11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3.6650277804413531</v>
      </c>
      <c r="L39" s="50">
        <f t="shared" si="5"/>
        <v>1.9726867920890041</v>
      </c>
      <c r="M39" s="51">
        <f t="shared" si="3"/>
        <v>7.460698725481052E-14</v>
      </c>
      <c r="N39" s="52">
        <f t="shared" si="0"/>
        <v>0.99999999999999978</v>
      </c>
      <c r="O39">
        <f t="shared" si="1"/>
        <v>3.9168668308775523E-13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3.6650277804413531</v>
      </c>
      <c r="L40" s="50">
        <f t="shared" si="5"/>
        <v>1.9726867920890041</v>
      </c>
      <c r="M40" s="51">
        <f t="shared" si="3"/>
        <v>0</v>
      </c>
      <c r="N40" s="52">
        <f t="shared" si="0"/>
        <v>1</v>
      </c>
      <c r="O40">
        <f t="shared" si="1"/>
        <v>0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3.6650277804413531</v>
      </c>
      <c r="L41" s="50">
        <f t="shared" si="5"/>
        <v>1.9726867920890041</v>
      </c>
      <c r="M41" s="51">
        <f t="shared" si="3"/>
        <v>0</v>
      </c>
      <c r="N41" s="52">
        <f t="shared" si="0"/>
        <v>1</v>
      </c>
      <c r="O41">
        <f t="shared" si="1"/>
        <v>0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3.6650277804413531</v>
      </c>
      <c r="L42" s="50">
        <f t="shared" si="5"/>
        <v>1.9726867920890041</v>
      </c>
      <c r="M42" s="51">
        <f t="shared" si="3"/>
        <v>0</v>
      </c>
      <c r="N42" s="52">
        <f t="shared" si="0"/>
        <v>1</v>
      </c>
      <c r="O42">
        <f t="shared" si="1"/>
        <v>0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3.6650277804413531</v>
      </c>
      <c r="L43" s="50">
        <f t="shared" si="5"/>
        <v>1.9726867920890041</v>
      </c>
      <c r="M43" s="51">
        <f t="shared" si="3"/>
        <v>0</v>
      </c>
      <c r="N43" s="52">
        <f t="shared" si="0"/>
        <v>1</v>
      </c>
      <c r="O43">
        <f t="shared" si="1"/>
        <v>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3.6650277804413531</v>
      </c>
      <c r="L44" s="50">
        <f t="shared" si="5"/>
        <v>1.9726867920890041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3.6650277804413531</v>
      </c>
      <c r="L45" s="50">
        <f t="shared" si="5"/>
        <v>1.9726867920890041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3.6650277804413531</v>
      </c>
      <c r="L46" s="50">
        <f t="shared" si="5"/>
        <v>1.9726867920890041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3.6650277804413531</v>
      </c>
      <c r="L47" s="50">
        <f t="shared" si="5"/>
        <v>1.9726867920890041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3.6650277804413531</v>
      </c>
      <c r="L48" s="50">
        <f t="shared" si="5"/>
        <v>1.9726867920890041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3.6650277804413531</v>
      </c>
      <c r="L49" s="50">
        <f t="shared" si="5"/>
        <v>1.9726867920890041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3.6650277804413531</v>
      </c>
      <c r="L50" s="50">
        <f t="shared" si="5"/>
        <v>1.9726867920890041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3.6650277804413531</v>
      </c>
      <c r="L51" s="50">
        <f t="shared" si="5"/>
        <v>1.9726867920890041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3.6650277804413531</v>
      </c>
      <c r="L52" s="50">
        <f t="shared" si="7"/>
        <v>1.9726867920890041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3.6650277804413531</v>
      </c>
      <c r="L53" s="50">
        <f t="shared" si="7"/>
        <v>1.9726867920890041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3.6650277804413531</v>
      </c>
      <c r="L54" s="50">
        <f t="shared" si="7"/>
        <v>1.9726867920890041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3.6650277804413531</v>
      </c>
      <c r="L55" s="50">
        <f t="shared" si="7"/>
        <v>1.9726867920890041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3.6650277804413531</v>
      </c>
      <c r="L56" s="50">
        <f t="shared" si="7"/>
        <v>1.9726867920890041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3.6650277804413531</v>
      </c>
      <c r="L57" s="50">
        <f t="shared" si="7"/>
        <v>1.9726867920890041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3.6650277804413531</v>
      </c>
      <c r="L58" s="50">
        <f t="shared" si="7"/>
        <v>1.9726867920890041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3.6650277804413531</v>
      </c>
      <c r="L59" s="50">
        <f t="shared" si="7"/>
        <v>1.9726867920890041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3.6650277804413531</v>
      </c>
      <c r="L60" s="50">
        <f t="shared" si="7"/>
        <v>1.9726867920890041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3.6650277804413531</v>
      </c>
      <c r="L61" s="50">
        <f t="shared" si="7"/>
        <v>1.9726867920890041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3.6650277804413531</v>
      </c>
      <c r="L62" s="50">
        <f t="shared" si="7"/>
        <v>1.9726867920890041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1.8982808262291639</v>
      </c>
      <c r="I2" s="56">
        <f>G2-I9</f>
        <v>0.12481230066938309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5">
        <f>'EM -Juin'!K3</f>
        <v>2.129209133209077</v>
      </c>
      <c r="L3" s="5">
        <f>'EM -Juin'!L3</f>
        <v>4.6022367406110156</v>
      </c>
      <c r="M3" s="5">
        <f>'EM -Juin'!M3</f>
        <v>1.9457708871662234</v>
      </c>
    </row>
    <row r="4" spans="1:13" ht="18.75">
      <c r="A4" s="7"/>
      <c r="B4" s="22" t="s">
        <v>22</v>
      </c>
      <c r="C4" s="62">
        <f>L9</f>
        <v>3.9164097168812715</v>
      </c>
      <c r="D4" s="9" t="s">
        <v>23</v>
      </c>
      <c r="E4" s="62">
        <f>K9</f>
        <v>1.9587371016143451</v>
      </c>
      <c r="F4" s="8"/>
      <c r="G4" s="8"/>
      <c r="H4" s="8"/>
      <c r="I4" s="8"/>
      <c r="J4" s="3" t="s">
        <v>9</v>
      </c>
      <c r="K4" s="5">
        <f>'EM -Juin'!K4</f>
        <v>2.1455733802332042</v>
      </c>
      <c r="L4" s="5">
        <f>'EM -Juin'!L4</f>
        <v>3.8773765682630108</v>
      </c>
      <c r="M4" s="5">
        <f>'EM -Juin'!M4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1.5106718000875166</v>
      </c>
      <c r="D5" s="7"/>
      <c r="E5" s="7"/>
      <c r="F5" s="8"/>
      <c r="G5" s="8"/>
      <c r="H5" s="8"/>
      <c r="I5" s="8"/>
      <c r="J5" s="3" t="s">
        <v>10</v>
      </c>
      <c r="K5" s="5">
        <f>'EM -Juin'!K5</f>
        <v>2.1707764572965234</v>
      </c>
      <c r="L5" s="5">
        <f>'EM -Juin'!L5</f>
        <v>3.8292932388332752</v>
      </c>
      <c r="M5" s="5">
        <f>'EM -Juin'!M5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5">
        <f>'EM -Juin'!K6</f>
        <v>2.0592514729008271</v>
      </c>
      <c r="L6" s="5">
        <f>'EM -Juin'!L6</f>
        <v>3.2139651655074846</v>
      </c>
      <c r="M6" s="5">
        <f>'EM -Juin'!M6</f>
        <v>1.8449966193373881</v>
      </c>
    </row>
    <row r="7" spans="1:13" ht="15.75">
      <c r="A7" s="7"/>
      <c r="B7" s="25">
        <f>1+1/(12*C5)+1/(288*C5*C5)-139/(51840*C5*C5*C5)</f>
        <v>1.0559068304780408</v>
      </c>
      <c r="C7" s="13" t="s">
        <v>26</v>
      </c>
      <c r="D7" s="12"/>
      <c r="E7" s="12"/>
      <c r="J7" s="3" t="s">
        <v>12</v>
      </c>
      <c r="K7" s="5">
        <f>'EM -Juin'!K7</f>
        <v>2.0620445051766203</v>
      </c>
      <c r="L7" s="5">
        <f>'EM -Juin'!L7</f>
        <v>3.7390454203664212</v>
      </c>
      <c r="M7" s="5">
        <f>'EM -Juin'!M7</f>
        <v>1.8621820615795657</v>
      </c>
    </row>
    <row r="8" spans="1:13" ht="15.75">
      <c r="A8" s="7"/>
      <c r="B8" s="26">
        <f>EXP(-C5)</f>
        <v>0.22076162045572345</v>
      </c>
      <c r="C8" s="14"/>
      <c r="D8" s="7"/>
      <c r="E8" s="7"/>
      <c r="G8" s="96"/>
      <c r="I8" s="15" t="s">
        <v>50</v>
      </c>
      <c r="J8" s="3" t="s">
        <v>13</v>
      </c>
      <c r="K8" s="5">
        <f>'EM -Juin'!K8</f>
        <v>1.9726867920890041</v>
      </c>
      <c r="L8" s="5">
        <f>'EM -Juin'!L8</f>
        <v>3.6650277804413531</v>
      </c>
      <c r="M8" s="5">
        <f>'EM -Juin'!M8</f>
        <v>1.7795307443365633</v>
      </c>
    </row>
    <row r="9" spans="1:13" ht="15.75">
      <c r="A9" s="7"/>
      <c r="B9" s="27">
        <f>POWER(C5,C5-1)</f>
        <v>1.2345171536749153</v>
      </c>
      <c r="C9" s="16"/>
      <c r="D9" s="7"/>
      <c r="E9" s="7"/>
      <c r="F9" s="20">
        <f>E20/I9</f>
        <v>0.2858633987534111</v>
      </c>
      <c r="G9" s="97"/>
      <c r="I9" s="63">
        <f>M9</f>
        <v>1.7734685255597809</v>
      </c>
      <c r="J9" s="3" t="s">
        <v>14</v>
      </c>
      <c r="K9" s="5">
        <f>'EM -Juin'!K9</f>
        <v>1.9587371016143451</v>
      </c>
      <c r="L9" s="5">
        <f>'EM -Juin'!L9</f>
        <v>3.9164097168812715</v>
      </c>
      <c r="M9" s="5">
        <f>'EM -Juin'!M9</f>
        <v>1.7734685255597809</v>
      </c>
    </row>
    <row r="10" spans="1:13" ht="15.75">
      <c r="A10" s="7"/>
      <c r="B10" s="28">
        <f>SQRT(C5*2*22/7)</f>
        <v>3.0815014708475834</v>
      </c>
      <c r="C10" s="17"/>
      <c r="D10" s="7"/>
      <c r="E10" s="7"/>
      <c r="G10" s="97"/>
      <c r="J10" s="3" t="s">
        <v>15</v>
      </c>
      <c r="K10" s="5">
        <f>'EM -Juin'!K10</f>
        <v>1.9518810869115431</v>
      </c>
      <c r="L10" s="5">
        <f>'EM -Juin'!L10</f>
        <v>2.7901732491043694</v>
      </c>
      <c r="M10" s="5">
        <f>'EM -Juin'!M10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1.5578110398384488E-2</v>
      </c>
      <c r="H11" s="60" t="s">
        <v>45</v>
      </c>
      <c r="I11" s="60"/>
      <c r="J11" s="3" t="s">
        <v>16</v>
      </c>
      <c r="K11" s="5">
        <f>'EM -Juin'!K11</f>
        <v>1.7739785700937789</v>
      </c>
      <c r="L11" s="5">
        <f>'EM -Juin'!L11</f>
        <v>3.2314920501178115</v>
      </c>
      <c r="M11" s="5">
        <f>'EM -Juin'!M11</f>
        <v>1.5898268398268449</v>
      </c>
    </row>
    <row r="12" spans="1:13" ht="21">
      <c r="A12" s="4" t="s">
        <v>27</v>
      </c>
      <c r="B12" s="29">
        <f>B7*B8*B9*B10</f>
        <v>0.88676528025435597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5">
        <f>SQRT(G12)</f>
        <v>0</v>
      </c>
      <c r="J12" s="3" t="s">
        <v>17</v>
      </c>
      <c r="K12" s="5">
        <f>'EM -Juin'!K12</f>
        <v>1.9587310321361417</v>
      </c>
      <c r="L12" s="5">
        <f>'EM -Juin'!L12</f>
        <v>3.0030963436217801</v>
      </c>
      <c r="M12" s="5">
        <f>'EM -Juin'!M12</f>
        <v>1.7494152046783538</v>
      </c>
    </row>
    <row r="13" spans="1:13" ht="18.75">
      <c r="A13" s="7"/>
      <c r="B13" s="22" t="s">
        <v>22</v>
      </c>
      <c r="C13" s="10">
        <f>C4</f>
        <v>3.9164097168812715</v>
      </c>
      <c r="D13" s="9" t="s">
        <v>23</v>
      </c>
      <c r="E13" s="10">
        <f>E4</f>
        <v>1.9587371016143451</v>
      </c>
      <c r="F13" t="s">
        <v>43</v>
      </c>
      <c r="G13" s="57">
        <f>(H17-G2)*(H17-G2)</f>
        <v>1.5578110398384488E-2</v>
      </c>
      <c r="H13" s="60" t="s">
        <v>47</v>
      </c>
      <c r="I13" s="61">
        <f>1-G12/G13</f>
        <v>1</v>
      </c>
      <c r="J13" s="3" t="s">
        <v>18</v>
      </c>
      <c r="K13" s="5">
        <f>'EM -Juin'!K13</f>
        <v>1.9671343912433032</v>
      </c>
      <c r="L13" s="5">
        <f>'EM -Juin'!L13</f>
        <v>2.7350401814877445</v>
      </c>
      <c r="M13" s="5">
        <f>'EM -Juin'!M13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1.2553359000437583</v>
      </c>
      <c r="D14" s="7"/>
      <c r="E14" s="7"/>
      <c r="F14" s="99" t="s">
        <v>32</v>
      </c>
      <c r="G14" s="100"/>
      <c r="H14" s="59">
        <f>E13*E13*(B12-B20)</f>
        <v>0.25701831757855126</v>
      </c>
      <c r="J14" s="3" t="s">
        <v>19</v>
      </c>
      <c r="K14" s="5">
        <f>'EM -Juin'!K14</f>
        <v>1.9791032207770489</v>
      </c>
      <c r="L14" s="5">
        <f>'EM -Juin'!L14</f>
        <v>3.2147869182157804</v>
      </c>
      <c r="M14" s="5">
        <f>'EM -Juin'!M14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5">
        <f>'EM -Juin'!K15</f>
        <v>2.0107589286401182</v>
      </c>
      <c r="L15" s="5">
        <f>'EM -Juin'!L15</f>
        <v>3.4848286144542762</v>
      </c>
      <c r="M15" s="5">
        <f>'EM -Juin'!M15</f>
        <v>1.809278652257581</v>
      </c>
    </row>
    <row r="16" spans="1:13">
      <c r="A16" s="7"/>
      <c r="B16" s="25">
        <f>1+1/(12*C14)+1/(288*C14*C14)-139/(51840*C14*C14*C14)</f>
        <v>1.0672312581530468</v>
      </c>
      <c r="C16" s="13" t="s">
        <v>26</v>
      </c>
      <c r="D16" s="12"/>
      <c r="E16" s="12"/>
    </row>
    <row r="17" spans="1:15" ht="21">
      <c r="A17" s="7"/>
      <c r="B17" s="26">
        <f>EXP(-C14)</f>
        <v>0.28498010731514856</v>
      </c>
      <c r="C17" s="14"/>
      <c r="D17" s="7"/>
      <c r="E17" s="7"/>
      <c r="F17" s="99" t="s">
        <v>51</v>
      </c>
      <c r="G17" s="100"/>
      <c r="H17" s="35">
        <f>E13*B21</f>
        <v>1.7734685255597809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1.0597830286545229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3.9164097168812715</v>
      </c>
      <c r="L18" s="54">
        <f>E4</f>
        <v>1.9587371016143451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2.8090359200756141</v>
      </c>
      <c r="C19" s="17"/>
      <c r="D19" s="7"/>
      <c r="E19" s="7"/>
      <c r="F19" s="33"/>
      <c r="G19" s="34"/>
      <c r="J19" s="7">
        <v>0.25</v>
      </c>
      <c r="K19" s="50">
        <f>K18</f>
        <v>3.9164097168812715</v>
      </c>
      <c r="L19" s="50">
        <f>L18</f>
        <v>1.9587371016143451</v>
      </c>
      <c r="M19" s="51">
        <f>N19-N18</f>
        <v>3.1515175284235752E-4</v>
      </c>
      <c r="N19" s="52">
        <f t="shared" ref="N19:N49" si="0">WEIBULL(J19,K19,L19,TRUE)</f>
        <v>3.1515175284235752E-4</v>
      </c>
      <c r="O19">
        <f t="shared" ref="O19:O62" si="1">J19*M19</f>
        <v>7.8787938210589381E-5</v>
      </c>
    </row>
    <row r="20" spans="1:15" ht="21">
      <c r="A20" s="4" t="s">
        <v>29</v>
      </c>
      <c r="B20" s="29">
        <f>B21*B21</f>
        <v>0.81977500270454584</v>
      </c>
      <c r="C20" s="88" t="s">
        <v>30</v>
      </c>
      <c r="D20" s="89"/>
      <c r="E20" s="10">
        <f>E13*SQRT(B12-B20)</f>
        <v>0.50696974029871966</v>
      </c>
      <c r="F20" s="34"/>
      <c r="G20" s="34"/>
      <c r="J20" s="7">
        <v>0.5</v>
      </c>
      <c r="K20" s="50">
        <f t="shared" ref="K20:L35" si="2">K19</f>
        <v>3.9164097168812715</v>
      </c>
      <c r="L20" s="50">
        <f t="shared" si="2"/>
        <v>1.9587371016143451</v>
      </c>
      <c r="M20" s="51">
        <f t="shared" ref="M20:M62" si="3">N20-N19</f>
        <v>4.4328613295111507E-3</v>
      </c>
      <c r="N20" s="52">
        <f t="shared" si="0"/>
        <v>4.7480130823535083E-3</v>
      </c>
      <c r="O20">
        <f t="shared" si="1"/>
        <v>2.2164306647555754E-3</v>
      </c>
    </row>
    <row r="21" spans="1:15" ht="21">
      <c r="A21" s="4" t="s">
        <v>31</v>
      </c>
      <c r="B21" s="29">
        <f>B16*B17*B18*B19</f>
        <v>0.90541427131702856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3.9164097168812715</v>
      </c>
      <c r="L21" s="50">
        <f t="shared" si="2"/>
        <v>1.9587371016143451</v>
      </c>
      <c r="M21" s="51">
        <f t="shared" si="3"/>
        <v>1.8273968439924237E-2</v>
      </c>
      <c r="N21" s="52">
        <f t="shared" si="0"/>
        <v>2.3021981522277746E-2</v>
      </c>
      <c r="O21">
        <f t="shared" si="1"/>
        <v>1.3705476329943178E-2</v>
      </c>
    </row>
    <row r="22" spans="1:15">
      <c r="J22" s="7">
        <v>1</v>
      </c>
      <c r="K22" s="50">
        <f t="shared" si="2"/>
        <v>3.9164097168812715</v>
      </c>
      <c r="L22" s="50">
        <f t="shared" si="2"/>
        <v>1.9587371016143451</v>
      </c>
      <c r="M22" s="51">
        <f t="shared" si="3"/>
        <v>4.6319080992311745E-2</v>
      </c>
      <c r="N22" s="52">
        <f t="shared" si="0"/>
        <v>6.9341062514589491E-2</v>
      </c>
      <c r="O22">
        <f t="shared" si="1"/>
        <v>4.6319080992311745E-2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3.9164097168812715</v>
      </c>
      <c r="L23" s="50">
        <f t="shared" si="2"/>
        <v>1.9587371016143451</v>
      </c>
      <c r="M23" s="51">
        <f t="shared" si="3"/>
        <v>8.8850793552984975E-2</v>
      </c>
      <c r="N23" s="52">
        <f t="shared" si="0"/>
        <v>0.15819185606757447</v>
      </c>
      <c r="O23">
        <f t="shared" si="1"/>
        <v>0.11106349194123122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1.8982808262291639</v>
      </c>
      <c r="J24" s="7">
        <f t="shared" ref="J24:J55" si="4">J23+0.25</f>
        <v>1.5</v>
      </c>
      <c r="K24" s="50">
        <f t="shared" si="2"/>
        <v>3.9164097168812715</v>
      </c>
      <c r="L24" s="50">
        <f t="shared" si="2"/>
        <v>1.9587371016143451</v>
      </c>
      <c r="M24" s="51">
        <f t="shared" si="3"/>
        <v>0.13830271854797926</v>
      </c>
      <c r="N24" s="52">
        <f t="shared" si="0"/>
        <v>0.29649457461555373</v>
      </c>
      <c r="O24">
        <f t="shared" si="1"/>
        <v>0.2074540778219689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3.9164097168812715</v>
      </c>
      <c r="L25" s="50">
        <f t="shared" si="2"/>
        <v>1.9587371016143451</v>
      </c>
      <c r="M25" s="51">
        <f t="shared" si="3"/>
        <v>0.17789165421725461</v>
      </c>
      <c r="N25" s="52">
        <f t="shared" si="0"/>
        <v>0.47438622883280834</v>
      </c>
      <c r="O25">
        <f t="shared" si="1"/>
        <v>0.31131039488019557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3.9164097168812715</v>
      </c>
      <c r="L26" s="50">
        <f t="shared" si="2"/>
        <v>1.9587371016143451</v>
      </c>
      <c r="M26" s="51">
        <f t="shared" si="3"/>
        <v>0.18773632497124815</v>
      </c>
      <c r="N26" s="52">
        <f t="shared" si="0"/>
        <v>0.66212255380405649</v>
      </c>
      <c r="O26">
        <f t="shared" si="1"/>
        <v>0.37547264994249629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3.9164097168812715</v>
      </c>
      <c r="L27" s="50">
        <f t="shared" si="2"/>
        <v>1.9587371016143451</v>
      </c>
      <c r="M27" s="51">
        <f t="shared" si="3"/>
        <v>0.15899873623361294</v>
      </c>
      <c r="N27" s="52">
        <f t="shared" si="0"/>
        <v>0.82112129003766943</v>
      </c>
      <c r="O27">
        <f t="shared" si="1"/>
        <v>0.35774715652562911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3.9164097168812715</v>
      </c>
      <c r="L28" s="50">
        <f t="shared" si="2"/>
        <v>1.9587371016143451</v>
      </c>
      <c r="M28" s="51">
        <f t="shared" si="3"/>
        <v>0.10461604273907443</v>
      </c>
      <c r="N28" s="52">
        <f t="shared" si="0"/>
        <v>0.92573733277674386</v>
      </c>
      <c r="O28">
        <f t="shared" si="1"/>
        <v>0.26154010684768608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3.9164097168812715</v>
      </c>
      <c r="L29" s="50">
        <f t="shared" si="2"/>
        <v>1.9587371016143451</v>
      </c>
      <c r="M29" s="51">
        <f t="shared" si="3"/>
        <v>5.1363762551196568E-2</v>
      </c>
      <c r="N29" s="52">
        <f t="shared" si="0"/>
        <v>0.97710109532794043</v>
      </c>
      <c r="O29">
        <f t="shared" si="1"/>
        <v>0.14125034701579056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3.9164097168812715</v>
      </c>
      <c r="L30" s="50">
        <f t="shared" si="2"/>
        <v>1.9587371016143451</v>
      </c>
      <c r="M30" s="51">
        <f t="shared" si="3"/>
        <v>1.7957556030083643E-2</v>
      </c>
      <c r="N30" s="52">
        <f t="shared" si="0"/>
        <v>0.99505865135802407</v>
      </c>
      <c r="O30">
        <f t="shared" si="1"/>
        <v>5.387266809025093E-2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3.9164097168812715</v>
      </c>
      <c r="L31" s="50">
        <f t="shared" si="2"/>
        <v>1.9587371016143451</v>
      </c>
      <c r="M31" s="51">
        <f t="shared" si="3"/>
        <v>4.2418775087059712E-3</v>
      </c>
      <c r="N31" s="52">
        <f t="shared" si="0"/>
        <v>0.99930052886673004</v>
      </c>
      <c r="O31">
        <f t="shared" si="1"/>
        <v>1.3786101903294407E-2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3.9164097168812715</v>
      </c>
      <c r="L32" s="50">
        <f t="shared" si="2"/>
        <v>1.9587371016143451</v>
      </c>
      <c r="M32" s="51">
        <f t="shared" si="3"/>
        <v>6.389003247362357E-4</v>
      </c>
      <c r="N32" s="52">
        <f t="shared" si="0"/>
        <v>0.99993942919146628</v>
      </c>
      <c r="O32">
        <f t="shared" si="1"/>
        <v>2.236151136576825E-3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3.9164097168812715</v>
      </c>
      <c r="L33" s="50">
        <f t="shared" si="2"/>
        <v>1.9587371016143451</v>
      </c>
      <c r="M33" s="51">
        <f t="shared" si="3"/>
        <v>5.7593760964147478E-5</v>
      </c>
      <c r="N33" s="52">
        <f t="shared" si="0"/>
        <v>0.99999702295243043</v>
      </c>
      <c r="O33">
        <f t="shared" si="1"/>
        <v>2.1597660361555304E-4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3.9164097168812715</v>
      </c>
      <c r="L34" s="50">
        <f t="shared" si="2"/>
        <v>1.9587371016143451</v>
      </c>
      <c r="M34" s="51">
        <f t="shared" si="3"/>
        <v>2.9003831131246827E-6</v>
      </c>
      <c r="N34" s="52">
        <f t="shared" si="0"/>
        <v>0.99999992333554355</v>
      </c>
      <c r="O34">
        <f t="shared" si="1"/>
        <v>1.1601532452498731E-5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3.9164097168812715</v>
      </c>
      <c r="L35" s="50">
        <f t="shared" si="2"/>
        <v>1.9587371016143451</v>
      </c>
      <c r="M35" s="51">
        <f t="shared" si="3"/>
        <v>7.5714386760239449E-8</v>
      </c>
      <c r="N35" s="52">
        <f t="shared" si="0"/>
        <v>0.99999999904993031</v>
      </c>
      <c r="O35">
        <f t="shared" si="1"/>
        <v>3.2178614373101766E-7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3.9164097168812715</v>
      </c>
      <c r="L36" s="50">
        <f t="shared" si="5"/>
        <v>1.9587371016143451</v>
      </c>
      <c r="M36" s="51">
        <f t="shared" si="3"/>
        <v>9.4489172042244718E-10</v>
      </c>
      <c r="N36" s="52">
        <f t="shared" si="0"/>
        <v>0.99999999999482203</v>
      </c>
      <c r="O36">
        <f t="shared" si="1"/>
        <v>4.2520127419010123E-9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3.9164097168812715</v>
      </c>
      <c r="L37" s="50">
        <f t="shared" si="5"/>
        <v>1.9587371016143451</v>
      </c>
      <c r="M37" s="51">
        <f t="shared" si="3"/>
        <v>5.166644889698091E-12</v>
      </c>
      <c r="N37" s="52">
        <f t="shared" si="0"/>
        <v>0.99999999999998868</v>
      </c>
      <c r="O37">
        <f t="shared" si="1"/>
        <v>2.4541563226065932E-11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3.9164097168812715</v>
      </c>
      <c r="L38" s="50">
        <f t="shared" si="5"/>
        <v>1.9587371016143451</v>
      </c>
      <c r="M38" s="51">
        <f t="shared" si="3"/>
        <v>1.1324274851176597E-14</v>
      </c>
      <c r="N38" s="52">
        <f t="shared" si="0"/>
        <v>1</v>
      </c>
      <c r="O38">
        <f t="shared" si="1"/>
        <v>5.6621374255882984E-14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3.9164097168812715</v>
      </c>
      <c r="L39" s="50">
        <f t="shared" si="5"/>
        <v>1.9587371016143451</v>
      </c>
      <c r="M39" s="51">
        <f t="shared" si="3"/>
        <v>0</v>
      </c>
      <c r="N39" s="52">
        <f t="shared" si="0"/>
        <v>1</v>
      </c>
      <c r="O39">
        <f t="shared" si="1"/>
        <v>0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3.9164097168812715</v>
      </c>
      <c r="L40" s="50">
        <f t="shared" si="5"/>
        <v>1.9587371016143451</v>
      </c>
      <c r="M40" s="51">
        <f t="shared" si="3"/>
        <v>0</v>
      </c>
      <c r="N40" s="52">
        <f t="shared" si="0"/>
        <v>1</v>
      </c>
      <c r="O40">
        <f t="shared" si="1"/>
        <v>0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3.9164097168812715</v>
      </c>
      <c r="L41" s="50">
        <f t="shared" si="5"/>
        <v>1.9587371016143451</v>
      </c>
      <c r="M41" s="51">
        <f t="shared" si="3"/>
        <v>0</v>
      </c>
      <c r="N41" s="52">
        <f t="shared" si="0"/>
        <v>1</v>
      </c>
      <c r="O41">
        <f t="shared" si="1"/>
        <v>0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3.9164097168812715</v>
      </c>
      <c r="L42" s="50">
        <f t="shared" si="5"/>
        <v>1.9587371016143451</v>
      </c>
      <c r="M42" s="51">
        <f t="shared" si="3"/>
        <v>0</v>
      </c>
      <c r="N42" s="52">
        <f t="shared" si="0"/>
        <v>1</v>
      </c>
      <c r="O42">
        <f t="shared" si="1"/>
        <v>0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3.9164097168812715</v>
      </c>
      <c r="L43" s="50">
        <f t="shared" si="5"/>
        <v>1.9587371016143451</v>
      </c>
      <c r="M43" s="51">
        <f t="shared" si="3"/>
        <v>0</v>
      </c>
      <c r="N43" s="52">
        <f t="shared" si="0"/>
        <v>1</v>
      </c>
      <c r="O43">
        <f t="shared" si="1"/>
        <v>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3.9164097168812715</v>
      </c>
      <c r="L44" s="50">
        <f t="shared" si="5"/>
        <v>1.9587371016143451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3.9164097168812715</v>
      </c>
      <c r="L45" s="50">
        <f t="shared" si="5"/>
        <v>1.9587371016143451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3.9164097168812715</v>
      </c>
      <c r="L46" s="50">
        <f t="shared" si="5"/>
        <v>1.9587371016143451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3.9164097168812715</v>
      </c>
      <c r="L47" s="50">
        <f t="shared" si="5"/>
        <v>1.9587371016143451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3.9164097168812715</v>
      </c>
      <c r="L48" s="50">
        <f t="shared" si="5"/>
        <v>1.9587371016143451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3.9164097168812715</v>
      </c>
      <c r="L49" s="50">
        <f t="shared" si="5"/>
        <v>1.9587371016143451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3.9164097168812715</v>
      </c>
      <c r="L50" s="50">
        <f t="shared" si="5"/>
        <v>1.9587371016143451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3.9164097168812715</v>
      </c>
      <c r="L51" s="50">
        <f t="shared" si="5"/>
        <v>1.9587371016143451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3.9164097168812715</v>
      </c>
      <c r="L52" s="50">
        <f t="shared" si="7"/>
        <v>1.9587371016143451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3.9164097168812715</v>
      </c>
      <c r="L53" s="50">
        <f t="shared" si="7"/>
        <v>1.9587371016143451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3.9164097168812715</v>
      </c>
      <c r="L54" s="50">
        <f t="shared" si="7"/>
        <v>1.9587371016143451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3.9164097168812715</v>
      </c>
      <c r="L55" s="50">
        <f t="shared" si="7"/>
        <v>1.9587371016143451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3.9164097168812715</v>
      </c>
      <c r="L56" s="50">
        <f t="shared" si="7"/>
        <v>1.9587371016143451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3.9164097168812715</v>
      </c>
      <c r="L57" s="50">
        <f t="shared" si="7"/>
        <v>1.9587371016143451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3.9164097168812715</v>
      </c>
      <c r="L58" s="50">
        <f t="shared" si="7"/>
        <v>1.9587371016143451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3.9164097168812715</v>
      </c>
      <c r="L59" s="50">
        <f t="shared" si="7"/>
        <v>1.9587371016143451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3.9164097168812715</v>
      </c>
      <c r="L60" s="50">
        <f t="shared" si="7"/>
        <v>1.9587371016143451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3.9164097168812715</v>
      </c>
      <c r="L61" s="50">
        <f t="shared" si="7"/>
        <v>1.9587371016143451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3.9164097168812715</v>
      </c>
      <c r="L62" s="50">
        <f t="shared" si="7"/>
        <v>1.9587371016143451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O85"/>
  <sheetViews>
    <sheetView topLeftCell="D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1.8628161960023424</v>
      </c>
      <c r="I2" s="56">
        <f>G2-I9</f>
        <v>0.12475375339444605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5">
        <f>'EM -Juillet'!K3</f>
        <v>2.129209133209077</v>
      </c>
      <c r="L3" s="5">
        <f>'EM -Juillet'!L3</f>
        <v>4.6022367406110156</v>
      </c>
      <c r="M3" s="5">
        <f>'EM -Juillet'!M3</f>
        <v>1.9457708871662234</v>
      </c>
    </row>
    <row r="4" spans="1:13" ht="18.75">
      <c r="A4" s="7"/>
      <c r="B4" s="22" t="s">
        <v>22</v>
      </c>
      <c r="C4" s="62">
        <f>L10</f>
        <v>2.7901732491043694</v>
      </c>
      <c r="D4" s="9" t="s">
        <v>23</v>
      </c>
      <c r="E4" s="62">
        <f>K10</f>
        <v>1.9518810869115431</v>
      </c>
      <c r="F4" s="8"/>
      <c r="G4" s="8"/>
      <c r="H4" s="8"/>
      <c r="I4" s="8"/>
      <c r="J4" s="3" t="s">
        <v>9</v>
      </c>
      <c r="K4" s="5">
        <f>'EM -Juillet'!K4</f>
        <v>2.1455733802332042</v>
      </c>
      <c r="L4" s="5">
        <f>'EM -Juillet'!L4</f>
        <v>3.8773765682630108</v>
      </c>
      <c r="M4" s="5">
        <f>'EM -Juillet'!M4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1.7168013673136566</v>
      </c>
      <c r="D5" s="7"/>
      <c r="E5" s="7"/>
      <c r="F5" s="8"/>
      <c r="G5" s="8"/>
      <c r="H5" s="8"/>
      <c r="I5" s="8"/>
      <c r="J5" s="3" t="s">
        <v>10</v>
      </c>
      <c r="K5" s="5">
        <f>'EM -Juillet'!K5</f>
        <v>2.1707764572965234</v>
      </c>
      <c r="L5" s="5">
        <f>'EM -Juillet'!L5</f>
        <v>3.8292932388332752</v>
      </c>
      <c r="M5" s="5">
        <f>'EM -Juillet'!M5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5">
        <f>'EM -Juillet'!K6</f>
        <v>2.0592514729008271</v>
      </c>
      <c r="L6" s="5">
        <f>'EM -Juillet'!L6</f>
        <v>3.2139651655074846</v>
      </c>
      <c r="M6" s="5">
        <f>'EM -Juillet'!M6</f>
        <v>1.8449966193373881</v>
      </c>
    </row>
    <row r="7" spans="1:13" ht="15.75">
      <c r="A7" s="7"/>
      <c r="B7" s="25">
        <f>1+1/(12*C5)+1/(288*C5*C5)-139/(51840*C5*C5*C5)</f>
        <v>1.049188045776019</v>
      </c>
      <c r="C7" s="13" t="s">
        <v>26</v>
      </c>
      <c r="D7" s="12"/>
      <c r="E7" s="12"/>
      <c r="J7" s="3" t="s">
        <v>12</v>
      </c>
      <c r="K7" s="5">
        <f>'EM -Juillet'!K7</f>
        <v>2.0620445051766203</v>
      </c>
      <c r="L7" s="5">
        <f>'EM -Juillet'!L7</f>
        <v>3.7390454203664212</v>
      </c>
      <c r="M7" s="5">
        <f>'EM -Juillet'!M7</f>
        <v>1.8621820615795657</v>
      </c>
    </row>
    <row r="8" spans="1:13" ht="15.75">
      <c r="A8" s="7"/>
      <c r="B8" s="26">
        <f>EXP(-C5)</f>
        <v>0.17963983175804693</v>
      </c>
      <c r="C8" s="14"/>
      <c r="D8" s="7"/>
      <c r="E8" s="7"/>
      <c r="G8" s="96"/>
      <c r="I8" s="15" t="s">
        <v>50</v>
      </c>
      <c r="J8" s="3" t="s">
        <v>13</v>
      </c>
      <c r="K8" s="5">
        <f>'EM -Juillet'!K8</f>
        <v>1.9726867920890041</v>
      </c>
      <c r="L8" s="5">
        <f>'EM -Juillet'!L8</f>
        <v>3.6650277804413531</v>
      </c>
      <c r="M8" s="5">
        <f>'EM -Juillet'!M8</f>
        <v>1.7795307443365633</v>
      </c>
    </row>
    <row r="9" spans="1:13" ht="15.75">
      <c r="A9" s="7"/>
      <c r="B9" s="27">
        <f>POWER(C5,C5-1)</f>
        <v>1.4731523169147798</v>
      </c>
      <c r="C9" s="16"/>
      <c r="D9" s="7"/>
      <c r="E9" s="7"/>
      <c r="F9" s="20">
        <f>E20/I9</f>
        <v>0.38770529224678407</v>
      </c>
      <c r="G9" s="97"/>
      <c r="I9" s="63">
        <f>M10</f>
        <v>1.7380624426078963</v>
      </c>
      <c r="J9" s="3" t="s">
        <v>14</v>
      </c>
      <c r="K9" s="5">
        <f>'EM -Juillet'!K9</f>
        <v>1.9587371016143451</v>
      </c>
      <c r="L9" s="5">
        <f>'EM -Juillet'!L9</f>
        <v>3.9164097168812715</v>
      </c>
      <c r="M9" s="5">
        <f>'EM -Juillet'!M9</f>
        <v>1.7734685255597809</v>
      </c>
    </row>
    <row r="10" spans="1:13" ht="15.75">
      <c r="A10" s="7"/>
      <c r="B10" s="28">
        <f>SQRT(C5*2*22/7)</f>
        <v>3.2850148980266849</v>
      </c>
      <c r="C10" s="17"/>
      <c r="D10" s="7"/>
      <c r="E10" s="7"/>
      <c r="G10" s="97"/>
      <c r="J10" s="3" t="s">
        <v>15</v>
      </c>
      <c r="K10" s="5">
        <f>'EM -Juillet'!K10</f>
        <v>1.9518810869115431</v>
      </c>
      <c r="L10" s="5">
        <f>'EM -Juillet'!L10</f>
        <v>2.7901732491043694</v>
      </c>
      <c r="M10" s="5">
        <f>'EM -Juillet'!M10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1.5563498986002261E-2</v>
      </c>
      <c r="H11" s="60" t="s">
        <v>45</v>
      </c>
      <c r="I11" s="60"/>
      <c r="J11" s="3" t="s">
        <v>16</v>
      </c>
      <c r="K11" s="5">
        <f>'EM -Juillet'!K11</f>
        <v>1.7739785700937789</v>
      </c>
      <c r="L11" s="5">
        <f>'EM -Juillet'!L11</f>
        <v>3.2314920501178115</v>
      </c>
      <c r="M11" s="5">
        <f>'EM -Juillet'!M11</f>
        <v>1.5898268398268449</v>
      </c>
    </row>
    <row r="12" spans="1:13" ht="21">
      <c r="A12" s="4" t="s">
        <v>27</v>
      </c>
      <c r="B12" s="29">
        <f>B7*B8*B9*B10</f>
        <v>0.91209687963552244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5">
        <f>SQRT(G12)</f>
        <v>0</v>
      </c>
      <c r="J12" s="3" t="s">
        <v>17</v>
      </c>
      <c r="K12" s="5">
        <f>'EM -Juillet'!K12</f>
        <v>1.9587310321361417</v>
      </c>
      <c r="L12" s="5">
        <f>'EM -Juillet'!L12</f>
        <v>3.0030963436217801</v>
      </c>
      <c r="M12" s="5">
        <f>'EM -Juillet'!M12</f>
        <v>1.7494152046783538</v>
      </c>
    </row>
    <row r="13" spans="1:13" ht="18.75">
      <c r="A13" s="7"/>
      <c r="B13" s="22" t="s">
        <v>22</v>
      </c>
      <c r="C13" s="10">
        <f>C4</f>
        <v>2.7901732491043694</v>
      </c>
      <c r="D13" s="9" t="s">
        <v>23</v>
      </c>
      <c r="E13" s="10">
        <f>E4</f>
        <v>1.9518810869115431</v>
      </c>
      <c r="F13" t="s">
        <v>43</v>
      </c>
      <c r="G13" s="57">
        <f>(H17-G2)*(H17-G2)</f>
        <v>1.5563498986002261E-2</v>
      </c>
      <c r="H13" s="60" t="s">
        <v>47</v>
      </c>
      <c r="I13" s="61">
        <f>1-G12/G13</f>
        <v>1</v>
      </c>
      <c r="J13" s="3" t="s">
        <v>18</v>
      </c>
      <c r="K13" s="5">
        <f>'EM -Juillet'!K13</f>
        <v>1.9671343912433032</v>
      </c>
      <c r="L13" s="5">
        <f>'EM -Juillet'!L13</f>
        <v>2.7350401814877445</v>
      </c>
      <c r="M13" s="5">
        <f>'EM -Juillet'!M13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1.3584006836568283</v>
      </c>
      <c r="D14" s="7"/>
      <c r="E14" s="7"/>
      <c r="F14" s="99" t="s">
        <v>32</v>
      </c>
      <c r="G14" s="100"/>
      <c r="H14" s="59">
        <f>E13*E13*(B12-B20)</f>
        <v>0.45408191851291446</v>
      </c>
      <c r="J14" s="3" t="s">
        <v>19</v>
      </c>
      <c r="K14" s="5">
        <f>'EM -Juillet'!K14</f>
        <v>1.9791032207770489</v>
      </c>
      <c r="L14" s="5">
        <f>'EM -Juillet'!L14</f>
        <v>3.2147869182157804</v>
      </c>
      <c r="M14" s="5">
        <f>'EM -Juillet'!M14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5">
        <f>'EM -Juillet'!K15</f>
        <v>2.0107589286401182</v>
      </c>
      <c r="L15" s="5">
        <f>'EM -Juillet'!L15</f>
        <v>3.4848286144542762</v>
      </c>
      <c r="M15" s="5">
        <f>'EM -Juillet'!M15</f>
        <v>1.809278652257581</v>
      </c>
    </row>
    <row r="16" spans="1:13">
      <c r="A16" s="7"/>
      <c r="B16" s="25">
        <f>1+1/(12*C14)+1/(288*C14*C14)-139/(51840*C14*C14*C14)</f>
        <v>1.0621586471315394</v>
      </c>
      <c r="C16" s="13" t="s">
        <v>26</v>
      </c>
      <c r="D16" s="12"/>
      <c r="E16" s="12"/>
    </row>
    <row r="17" spans="1:15" ht="21">
      <c r="A17" s="7"/>
      <c r="B17" s="26">
        <f>EXP(-C14)</f>
        <v>0.25707158714895395</v>
      </c>
      <c r="C17" s="14"/>
      <c r="D17" s="7"/>
      <c r="E17" s="7"/>
      <c r="F17" s="99" t="s">
        <v>51</v>
      </c>
      <c r="G17" s="100"/>
      <c r="H17" s="35">
        <f>E13*B21</f>
        <v>1.7380624426078963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1.1160336444863372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2.7901732491043694</v>
      </c>
      <c r="L18" s="54">
        <f>E4</f>
        <v>1.9518810869115431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2.9220743630143602</v>
      </c>
      <c r="C19" s="17"/>
      <c r="D19" s="7"/>
      <c r="E19" s="7"/>
      <c r="F19" s="33"/>
      <c r="G19" s="34"/>
      <c r="J19" s="7">
        <v>0.25</v>
      </c>
      <c r="K19" s="50">
        <f>K18</f>
        <v>2.7901732491043694</v>
      </c>
      <c r="L19" s="50">
        <f>L18</f>
        <v>1.9518810869115431</v>
      </c>
      <c r="M19" s="51">
        <f>N19-N18</f>
        <v>3.2287251769027581E-3</v>
      </c>
      <c r="N19" s="52">
        <f t="shared" ref="N19:N49" si="0">WEIBULL(J19,K19,L19,TRUE)</f>
        <v>3.2287251769027581E-3</v>
      </c>
      <c r="O19">
        <f t="shared" ref="O19:O62" si="1">J19*M19</f>
        <v>8.0718129422568952E-4</v>
      </c>
    </row>
    <row r="20" spans="1:15" ht="21">
      <c r="A20" s="4" t="s">
        <v>29</v>
      </c>
      <c r="B20" s="29">
        <f>B21*B21</f>
        <v>0.79291026155215616</v>
      </c>
      <c r="C20" s="88" t="s">
        <v>30</v>
      </c>
      <c r="D20" s="89"/>
      <c r="E20" s="10">
        <f>E13*SQRT(B12-B20)</f>
        <v>0.67385600725445383</v>
      </c>
      <c r="F20" s="34"/>
      <c r="G20" s="34"/>
      <c r="J20" s="7">
        <v>0.5</v>
      </c>
      <c r="K20" s="50">
        <f t="shared" ref="K20:L35" si="2">K19</f>
        <v>2.7901732491043694</v>
      </c>
      <c r="L20" s="50">
        <f t="shared" si="2"/>
        <v>1.9518810869115431</v>
      </c>
      <c r="M20" s="51">
        <f t="shared" ref="M20:M62" si="3">N20-N19</f>
        <v>1.8892568672020271E-2</v>
      </c>
      <c r="N20" s="52">
        <f t="shared" si="0"/>
        <v>2.2121293848923029E-2</v>
      </c>
      <c r="O20">
        <f t="shared" si="1"/>
        <v>9.4462843360101356E-3</v>
      </c>
    </row>
    <row r="21" spans="1:15" ht="21">
      <c r="A21" s="4" t="s">
        <v>31</v>
      </c>
      <c r="B21" s="29">
        <f>B16*B17*B18*B19</f>
        <v>0.8904550867686456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2.7901732491043694</v>
      </c>
      <c r="L21" s="50">
        <f t="shared" si="2"/>
        <v>1.9518810869115431</v>
      </c>
      <c r="M21" s="51">
        <f t="shared" si="3"/>
        <v>4.486934167064538E-2</v>
      </c>
      <c r="N21" s="52">
        <f t="shared" si="0"/>
        <v>6.6990635519568409E-2</v>
      </c>
      <c r="O21">
        <f t="shared" si="1"/>
        <v>3.3652006252984035E-2</v>
      </c>
    </row>
    <row r="22" spans="1:15">
      <c r="J22" s="7">
        <v>1</v>
      </c>
      <c r="K22" s="50">
        <f t="shared" si="2"/>
        <v>2.7901732491043694</v>
      </c>
      <c r="L22" s="50">
        <f t="shared" si="2"/>
        <v>1.9518810869115431</v>
      </c>
      <c r="M22" s="51">
        <f t="shared" si="3"/>
        <v>7.6366064476533713E-2</v>
      </c>
      <c r="N22" s="52">
        <f t="shared" si="0"/>
        <v>0.14335669999610212</v>
      </c>
      <c r="O22">
        <f t="shared" si="1"/>
        <v>7.6366064476533713E-2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2.7901732491043694</v>
      </c>
      <c r="L23" s="50">
        <f t="shared" si="2"/>
        <v>1.9518810869115431</v>
      </c>
      <c r="M23" s="51">
        <f t="shared" si="3"/>
        <v>0.10717422949379063</v>
      </c>
      <c r="N23" s="52">
        <f t="shared" si="0"/>
        <v>0.25053092948989275</v>
      </c>
      <c r="O23">
        <f t="shared" si="1"/>
        <v>0.13396778686723829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1.8628161960023424</v>
      </c>
      <c r="J24" s="7">
        <f t="shared" ref="J24:J55" si="4">J23+0.25</f>
        <v>1.5</v>
      </c>
      <c r="K24" s="50">
        <f t="shared" si="2"/>
        <v>2.7901732491043694</v>
      </c>
      <c r="L24" s="50">
        <f t="shared" si="2"/>
        <v>1.9518810869115431</v>
      </c>
      <c r="M24" s="51">
        <f t="shared" si="3"/>
        <v>0.13045914551531113</v>
      </c>
      <c r="N24" s="52">
        <f t="shared" si="0"/>
        <v>0.38099007500520388</v>
      </c>
      <c r="O24">
        <f t="shared" si="1"/>
        <v>0.19568871827296669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2.7901732491043694</v>
      </c>
      <c r="L25" s="50">
        <f t="shared" si="2"/>
        <v>1.9518810869115431</v>
      </c>
      <c r="M25" s="51">
        <f t="shared" si="3"/>
        <v>0.14065385449391965</v>
      </c>
      <c r="N25" s="52">
        <f t="shared" si="0"/>
        <v>0.52164392949912353</v>
      </c>
      <c r="O25">
        <f t="shared" si="1"/>
        <v>0.24614424536435939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2.7901732491043694</v>
      </c>
      <c r="L26" s="50">
        <f t="shared" si="2"/>
        <v>1.9518810869115431</v>
      </c>
      <c r="M26" s="51">
        <f t="shared" si="3"/>
        <v>0.1354547770145067</v>
      </c>
      <c r="N26" s="52">
        <f t="shared" si="0"/>
        <v>0.65709870651363023</v>
      </c>
      <c r="O26">
        <f t="shared" si="1"/>
        <v>0.2709095540290134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2.7901732491043694</v>
      </c>
      <c r="L27" s="50">
        <f t="shared" si="2"/>
        <v>1.9518810869115431</v>
      </c>
      <c r="M27" s="51">
        <f t="shared" si="3"/>
        <v>0.11679274818380936</v>
      </c>
      <c r="N27" s="52">
        <f t="shared" si="0"/>
        <v>0.77389145469743958</v>
      </c>
      <c r="O27">
        <f t="shared" si="1"/>
        <v>0.26278368341357106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2.7901732491043694</v>
      </c>
      <c r="L28" s="50">
        <f t="shared" si="2"/>
        <v>1.9518810869115431</v>
      </c>
      <c r="M28" s="51">
        <f t="shared" si="3"/>
        <v>9.0072074436763461E-2</v>
      </c>
      <c r="N28" s="52">
        <f t="shared" si="0"/>
        <v>0.86396352913420305</v>
      </c>
      <c r="O28">
        <f t="shared" si="1"/>
        <v>0.22518018609190865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2.7901732491043694</v>
      </c>
      <c r="L29" s="50">
        <f t="shared" si="2"/>
        <v>1.9518810869115431</v>
      </c>
      <c r="M29" s="51">
        <f t="shared" si="3"/>
        <v>6.1952077453682253E-2</v>
      </c>
      <c r="N29" s="52">
        <f t="shared" si="0"/>
        <v>0.9259156065878853</v>
      </c>
      <c r="O29">
        <f t="shared" si="1"/>
        <v>0.17036821299762619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2.7901732491043694</v>
      </c>
      <c r="L30" s="50">
        <f t="shared" si="2"/>
        <v>1.9518810869115431</v>
      </c>
      <c r="M30" s="51">
        <f t="shared" si="3"/>
        <v>3.7847944873462325E-2</v>
      </c>
      <c r="N30" s="52">
        <f t="shared" si="0"/>
        <v>0.96376355146134762</v>
      </c>
      <c r="O30">
        <f t="shared" si="1"/>
        <v>0.11354383462038697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2.7901732491043694</v>
      </c>
      <c r="L31" s="50">
        <f t="shared" si="2"/>
        <v>1.9518810869115431</v>
      </c>
      <c r="M31" s="51">
        <f t="shared" si="3"/>
        <v>2.0438861675471487E-2</v>
      </c>
      <c r="N31" s="52">
        <f t="shared" si="0"/>
        <v>0.98420241313681911</v>
      </c>
      <c r="O31">
        <f t="shared" si="1"/>
        <v>6.6426300445282332E-2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2.7901732491043694</v>
      </c>
      <c r="L32" s="50">
        <f t="shared" si="2"/>
        <v>1.9518810869115431</v>
      </c>
      <c r="M32" s="51">
        <f t="shared" si="3"/>
        <v>9.7050448600424222E-3</v>
      </c>
      <c r="N32" s="52">
        <f t="shared" si="0"/>
        <v>0.99390745799686153</v>
      </c>
      <c r="O32">
        <f t="shared" si="1"/>
        <v>3.3967657010148478E-2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2.7901732491043694</v>
      </c>
      <c r="L33" s="50">
        <f t="shared" si="2"/>
        <v>1.9518810869115431</v>
      </c>
      <c r="M33" s="51">
        <f t="shared" si="3"/>
        <v>4.029263917457393E-3</v>
      </c>
      <c r="N33" s="52">
        <f t="shared" si="0"/>
        <v>0.99793672191431892</v>
      </c>
      <c r="O33">
        <f t="shared" si="1"/>
        <v>1.5109739690465224E-2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2.7901732491043694</v>
      </c>
      <c r="L34" s="50">
        <f t="shared" si="2"/>
        <v>1.9518810869115431</v>
      </c>
      <c r="M34" s="51">
        <f t="shared" si="3"/>
        <v>1.4541549226081418E-3</v>
      </c>
      <c r="N34" s="52">
        <f t="shared" si="0"/>
        <v>0.99939087683692707</v>
      </c>
      <c r="O34">
        <f t="shared" si="1"/>
        <v>5.8166196904325673E-3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2.7901732491043694</v>
      </c>
      <c r="L35" s="50">
        <f t="shared" si="2"/>
        <v>1.9518810869115431</v>
      </c>
      <c r="M35" s="51">
        <f t="shared" si="3"/>
        <v>4.5348314989868133E-4</v>
      </c>
      <c r="N35" s="52">
        <f t="shared" si="0"/>
        <v>0.99984435998682575</v>
      </c>
      <c r="O35">
        <f t="shared" si="1"/>
        <v>1.9273033870693956E-3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2.7901732491043694</v>
      </c>
      <c r="L36" s="50">
        <f t="shared" si="5"/>
        <v>1.9518810869115431</v>
      </c>
      <c r="M36" s="51">
        <f t="shared" si="3"/>
        <v>1.2146351364328289E-4</v>
      </c>
      <c r="N36" s="52">
        <f t="shared" si="0"/>
        <v>0.99996582350046903</v>
      </c>
      <c r="O36">
        <f t="shared" si="1"/>
        <v>5.4658581139477302E-4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2.7901732491043694</v>
      </c>
      <c r="L37" s="50">
        <f t="shared" si="5"/>
        <v>1.9518810869115431</v>
      </c>
      <c r="M37" s="51">
        <f t="shared" si="3"/>
        <v>2.7772028427741624E-5</v>
      </c>
      <c r="N37" s="52">
        <f t="shared" si="0"/>
        <v>0.99999359552889677</v>
      </c>
      <c r="O37">
        <f t="shared" si="1"/>
        <v>1.3191713503177271E-4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2.7901732491043694</v>
      </c>
      <c r="L38" s="50">
        <f t="shared" si="5"/>
        <v>1.9518810869115431</v>
      </c>
      <c r="M38" s="51">
        <f t="shared" si="3"/>
        <v>5.3873262338965944E-6</v>
      </c>
      <c r="N38" s="52">
        <f t="shared" si="0"/>
        <v>0.99999898285513067</v>
      </c>
      <c r="O38">
        <f t="shared" si="1"/>
        <v>2.6936631169482972E-5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2.7901732491043694</v>
      </c>
      <c r="L39" s="50">
        <f t="shared" si="5"/>
        <v>1.9518810869115431</v>
      </c>
      <c r="M39" s="51">
        <f t="shared" si="3"/>
        <v>8.8117154084521587E-7</v>
      </c>
      <c r="N39" s="52">
        <f t="shared" si="0"/>
        <v>0.99999986402667151</v>
      </c>
      <c r="O39">
        <f t="shared" si="1"/>
        <v>4.6261505894373833E-6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2.7901732491043694</v>
      </c>
      <c r="L40" s="50">
        <f t="shared" si="5"/>
        <v>1.9518810869115431</v>
      </c>
      <c r="M40" s="51">
        <f t="shared" si="3"/>
        <v>1.2077644295782619E-7</v>
      </c>
      <c r="N40" s="52">
        <f t="shared" si="0"/>
        <v>0.99999998480311447</v>
      </c>
      <c r="O40">
        <f t="shared" si="1"/>
        <v>6.6427043626804405E-7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2.7901732491043694</v>
      </c>
      <c r="L41" s="50">
        <f t="shared" si="5"/>
        <v>1.9518810869115431</v>
      </c>
      <c r="M41" s="51">
        <f t="shared" si="3"/>
        <v>1.3786385033576209E-8</v>
      </c>
      <c r="N41" s="52">
        <f t="shared" si="0"/>
        <v>0.99999999858949951</v>
      </c>
      <c r="O41">
        <f t="shared" si="1"/>
        <v>7.9271713943063205E-8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2.7901732491043694</v>
      </c>
      <c r="L42" s="50">
        <f t="shared" si="5"/>
        <v>1.9518810869115431</v>
      </c>
      <c r="M42" s="51">
        <f t="shared" si="3"/>
        <v>1.3025001077693332E-9</v>
      </c>
      <c r="N42" s="52">
        <f t="shared" si="0"/>
        <v>0.99999999989199961</v>
      </c>
      <c r="O42">
        <f t="shared" si="1"/>
        <v>7.8150006466159994E-9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2.7901732491043694</v>
      </c>
      <c r="L43" s="50">
        <f t="shared" si="5"/>
        <v>1.9518810869115431</v>
      </c>
      <c r="M43" s="51">
        <f t="shared" si="3"/>
        <v>1.0122314098026663E-10</v>
      </c>
      <c r="N43" s="52">
        <f t="shared" si="0"/>
        <v>0.99999999999322275</v>
      </c>
      <c r="O43">
        <f t="shared" si="1"/>
        <v>6.3264463112666647E-10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2.7901732491043694</v>
      </c>
      <c r="L44" s="50">
        <f t="shared" si="5"/>
        <v>1.9518810869115431</v>
      </c>
      <c r="M44" s="51">
        <f t="shared" si="3"/>
        <v>6.4309668701412193E-12</v>
      </c>
      <c r="N44" s="52">
        <f t="shared" si="0"/>
        <v>0.99999999999965372</v>
      </c>
      <c r="O44">
        <f t="shared" si="1"/>
        <v>4.1801284655917925E-11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2.7901732491043694</v>
      </c>
      <c r="L45" s="50">
        <f t="shared" si="5"/>
        <v>1.9518810869115431</v>
      </c>
      <c r="M45" s="51">
        <f t="shared" si="3"/>
        <v>3.3195668436292181E-13</v>
      </c>
      <c r="N45" s="52">
        <f t="shared" si="0"/>
        <v>0.99999999999998568</v>
      </c>
      <c r="O45">
        <f t="shared" si="1"/>
        <v>2.2407076194497222E-12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2.7901732491043694</v>
      </c>
      <c r="L46" s="50">
        <f t="shared" si="5"/>
        <v>1.9518810869115431</v>
      </c>
      <c r="M46" s="51">
        <f t="shared" si="3"/>
        <v>1.3877787807814457E-14</v>
      </c>
      <c r="N46" s="52">
        <f t="shared" si="0"/>
        <v>0.99999999999999956</v>
      </c>
      <c r="O46">
        <f t="shared" si="1"/>
        <v>9.7144514654701197E-14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2.7901732491043694</v>
      </c>
      <c r="L47" s="50">
        <f t="shared" si="5"/>
        <v>1.9518810869115431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2.7901732491043694</v>
      </c>
      <c r="L48" s="50">
        <f t="shared" si="5"/>
        <v>1.9518810869115431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2.7901732491043694</v>
      </c>
      <c r="L49" s="50">
        <f t="shared" si="5"/>
        <v>1.9518810869115431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2.7901732491043694</v>
      </c>
      <c r="L50" s="50">
        <f t="shared" si="5"/>
        <v>1.9518810869115431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2.7901732491043694</v>
      </c>
      <c r="L51" s="50">
        <f t="shared" si="5"/>
        <v>1.9518810869115431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2.7901732491043694</v>
      </c>
      <c r="L52" s="50">
        <f t="shared" si="7"/>
        <v>1.9518810869115431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2.7901732491043694</v>
      </c>
      <c r="L53" s="50">
        <f t="shared" si="7"/>
        <v>1.9518810869115431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2.7901732491043694</v>
      </c>
      <c r="L54" s="50">
        <f t="shared" si="7"/>
        <v>1.9518810869115431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2.7901732491043694</v>
      </c>
      <c r="L55" s="50">
        <f t="shared" si="7"/>
        <v>1.9518810869115431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2.7901732491043694</v>
      </c>
      <c r="L56" s="50">
        <f t="shared" si="7"/>
        <v>1.9518810869115431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2.7901732491043694</v>
      </c>
      <c r="L57" s="50">
        <f t="shared" si="7"/>
        <v>1.9518810869115431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2.7901732491043694</v>
      </c>
      <c r="L58" s="50">
        <f t="shared" si="7"/>
        <v>1.9518810869115431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2.7901732491043694</v>
      </c>
      <c r="L59" s="50">
        <f t="shared" si="7"/>
        <v>1.9518810869115431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2.7901732491043694</v>
      </c>
      <c r="L60" s="50">
        <f t="shared" si="7"/>
        <v>1.9518810869115431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2.7901732491043694</v>
      </c>
      <c r="L61" s="50">
        <f t="shared" si="7"/>
        <v>1.9518810869115431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2.7901732491043694</v>
      </c>
      <c r="L62" s="50">
        <f t="shared" si="7"/>
        <v>1.9518810869115431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O85"/>
  <sheetViews>
    <sheetView topLeftCell="D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1.7146263703282205</v>
      </c>
      <c r="I2" s="56">
        <f>G2-I9</f>
        <v>0.1247995305013756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5">
        <f>'EM -Août'!K3</f>
        <v>2.129209133209077</v>
      </c>
      <c r="L3" s="5">
        <f>'EM -Août'!L3</f>
        <v>4.6022367406110156</v>
      </c>
      <c r="M3" s="5">
        <f>'EM -Août'!M3</f>
        <v>1.9457708871662234</v>
      </c>
    </row>
    <row r="4" spans="1:13" ht="18.75">
      <c r="A4" s="7"/>
      <c r="B4" s="22" t="s">
        <v>22</v>
      </c>
      <c r="C4" s="62">
        <f>L11</f>
        <v>3.2314920501178115</v>
      </c>
      <c r="D4" s="9" t="s">
        <v>23</v>
      </c>
      <c r="E4" s="62">
        <f>K11</f>
        <v>1.7739785700937789</v>
      </c>
      <c r="F4" s="8"/>
      <c r="G4" s="8"/>
      <c r="H4" s="8"/>
      <c r="I4" s="8"/>
      <c r="J4" s="3" t="s">
        <v>9</v>
      </c>
      <c r="K4" s="5">
        <f>'EM -Août'!K4</f>
        <v>2.1455733802332042</v>
      </c>
      <c r="L4" s="5">
        <f>'EM -Août'!L4</f>
        <v>3.8773765682630108</v>
      </c>
      <c r="M4" s="5">
        <f>'EM -Août'!M4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1.6189091506281397</v>
      </c>
      <c r="D5" s="7"/>
      <c r="E5" s="7"/>
      <c r="F5" s="8"/>
      <c r="G5" s="8"/>
      <c r="H5" s="8"/>
      <c r="I5" s="8"/>
      <c r="J5" s="3" t="s">
        <v>10</v>
      </c>
      <c r="K5" s="5">
        <f>'EM -Août'!K5</f>
        <v>2.1707764572965234</v>
      </c>
      <c r="L5" s="5">
        <f>'EM -Août'!L5</f>
        <v>3.8292932388332752</v>
      </c>
      <c r="M5" s="5">
        <f>'EM -Août'!M5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5">
        <f>'EM -Août'!K6</f>
        <v>2.0592514729008271</v>
      </c>
      <c r="L6" s="5">
        <f>'EM -Août'!L6</f>
        <v>3.2139651655074846</v>
      </c>
      <c r="M6" s="5">
        <f>'EM -Août'!M6</f>
        <v>1.8449966193373881</v>
      </c>
    </row>
    <row r="7" spans="1:13" ht="15.75">
      <c r="A7" s="7"/>
      <c r="B7" s="25">
        <f>1+1/(12*C5)+1/(288*C5*C5)-139/(51840*C5*C5*C5)</f>
        <v>1.0521678784443151</v>
      </c>
      <c r="C7" s="13" t="s">
        <v>26</v>
      </c>
      <c r="D7" s="12"/>
      <c r="E7" s="12"/>
      <c r="J7" s="3" t="s">
        <v>12</v>
      </c>
      <c r="K7" s="5">
        <f>'EM -Août'!K7</f>
        <v>2.0620445051766203</v>
      </c>
      <c r="L7" s="5">
        <f>'EM -Août'!L7</f>
        <v>3.7390454203664212</v>
      </c>
      <c r="M7" s="5">
        <f>'EM -Août'!M7</f>
        <v>1.8621820615795657</v>
      </c>
    </row>
    <row r="8" spans="1:13" ht="15.75">
      <c r="A8" s="7"/>
      <c r="B8" s="26">
        <f>EXP(-C5)</f>
        <v>0.19811469454303895</v>
      </c>
      <c r="C8" s="14"/>
      <c r="D8" s="7"/>
      <c r="E8" s="7"/>
      <c r="G8" s="96"/>
      <c r="I8" s="15" t="s">
        <v>50</v>
      </c>
      <c r="J8" s="3" t="s">
        <v>13</v>
      </c>
      <c r="K8" s="5">
        <f>'EM -Août'!K8</f>
        <v>1.9726867920890041</v>
      </c>
      <c r="L8" s="5">
        <f>'EM -Août'!L8</f>
        <v>3.6650277804413531</v>
      </c>
      <c r="M8" s="5">
        <f>'EM -Août'!M8</f>
        <v>1.7795307443365633</v>
      </c>
    </row>
    <row r="9" spans="1:13" ht="15.75">
      <c r="A9" s="7"/>
      <c r="B9" s="27">
        <f>POWER(C5,C5-1)</f>
        <v>1.3473787884880668</v>
      </c>
      <c r="C9" s="16"/>
      <c r="D9" s="7"/>
      <c r="E9" s="7"/>
      <c r="F9" s="20">
        <f>E20/I9</f>
        <v>0.33988127330496276</v>
      </c>
      <c r="G9" s="97"/>
      <c r="I9" s="63">
        <f>M11</f>
        <v>1.5898268398268449</v>
      </c>
      <c r="J9" s="3" t="s">
        <v>14</v>
      </c>
      <c r="K9" s="5">
        <f>'EM -Août'!K9</f>
        <v>1.9587371016143451</v>
      </c>
      <c r="L9" s="5">
        <f>'EM -Août'!L9</f>
        <v>3.9164097168812715</v>
      </c>
      <c r="M9" s="5">
        <f>'EM -Août'!M9</f>
        <v>1.7734685255597809</v>
      </c>
    </row>
    <row r="10" spans="1:13" ht="15.75">
      <c r="A10" s="7"/>
      <c r="B10" s="28">
        <f>SQRT(C5*2*22/7)</f>
        <v>3.1899843848170915</v>
      </c>
      <c r="C10" s="17"/>
      <c r="D10" s="7"/>
      <c r="E10" s="7"/>
      <c r="G10" s="97"/>
      <c r="J10" s="3" t="s">
        <v>15</v>
      </c>
      <c r="K10" s="5">
        <f>'EM -Août'!K10</f>
        <v>1.9518810869115431</v>
      </c>
      <c r="L10" s="5">
        <f>'EM -Août'!L10</f>
        <v>2.7901732491043694</v>
      </c>
      <c r="M10" s="5">
        <f>'EM -Août'!M10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1.5574922813363779E-2</v>
      </c>
      <c r="H11" s="60" t="s">
        <v>45</v>
      </c>
      <c r="I11" s="60"/>
      <c r="J11" s="3" t="s">
        <v>16</v>
      </c>
      <c r="K11" s="5">
        <f>'EM -Août'!K11</f>
        <v>1.7739785700937789</v>
      </c>
      <c r="L11" s="5">
        <f>'EM -Août'!L11</f>
        <v>3.2314920501178115</v>
      </c>
      <c r="M11" s="5">
        <f>'EM -Août'!M11</f>
        <v>1.5898268398268449</v>
      </c>
    </row>
    <row r="12" spans="1:13" ht="21">
      <c r="A12" s="4" t="s">
        <v>27</v>
      </c>
      <c r="B12" s="29">
        <f>B7*B8*B9*B10</f>
        <v>0.89594219718333712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5">
        <f>SQRT(G12)</f>
        <v>0</v>
      </c>
      <c r="J12" s="3" t="s">
        <v>17</v>
      </c>
      <c r="K12" s="5">
        <f>'EM -Août'!K12</f>
        <v>1.9587310321361417</v>
      </c>
      <c r="L12" s="5">
        <f>'EM -Août'!L12</f>
        <v>3.0030963436217801</v>
      </c>
      <c r="M12" s="5">
        <f>'EM -Août'!M12</f>
        <v>1.7494152046783538</v>
      </c>
    </row>
    <row r="13" spans="1:13" ht="18.75">
      <c r="A13" s="7"/>
      <c r="B13" s="22" t="s">
        <v>22</v>
      </c>
      <c r="C13" s="10">
        <f>C4</f>
        <v>3.2314920501178115</v>
      </c>
      <c r="D13" s="9" t="s">
        <v>23</v>
      </c>
      <c r="E13" s="10">
        <f>E4</f>
        <v>1.7739785700937789</v>
      </c>
      <c r="F13" t="s">
        <v>43</v>
      </c>
      <c r="G13" s="57">
        <f>(H17-G2)*(H17-G2)</f>
        <v>1.5574922813363779E-2</v>
      </c>
      <c r="H13" s="60" t="s">
        <v>47</v>
      </c>
      <c r="I13" s="61">
        <f>1-G12/G13</f>
        <v>1</v>
      </c>
      <c r="J13" s="3" t="s">
        <v>18</v>
      </c>
      <c r="K13" s="5">
        <f>'EM -Août'!K13</f>
        <v>1.9671343912433032</v>
      </c>
      <c r="L13" s="5">
        <f>'EM -Août'!L13</f>
        <v>2.7350401814877445</v>
      </c>
      <c r="M13" s="5">
        <f>'EM -Août'!M13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1.3094545753140698</v>
      </c>
      <c r="D14" s="7"/>
      <c r="E14" s="7"/>
      <c r="F14" s="99" t="s">
        <v>32</v>
      </c>
      <c r="G14" s="100"/>
      <c r="H14" s="59">
        <f>E13*E13*(B12-B20)</f>
        <v>0.29198068447221176</v>
      </c>
      <c r="J14" s="3" t="s">
        <v>19</v>
      </c>
      <c r="K14" s="5">
        <f>'EM -Août'!K14</f>
        <v>1.9791032207770489</v>
      </c>
      <c r="L14" s="5">
        <f>'EM -Août'!L14</f>
        <v>3.2147869182157804</v>
      </c>
      <c r="M14" s="5">
        <f>'EM -Août'!M14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5">
        <f>'EM -Août'!K15</f>
        <v>2.0107589286401182</v>
      </c>
      <c r="L15" s="5">
        <f>'EM -Août'!L15</f>
        <v>3.4848286144542762</v>
      </c>
      <c r="M15" s="5">
        <f>'EM -Août'!M15</f>
        <v>1.809278652257581</v>
      </c>
    </row>
    <row r="16" spans="1:13">
      <c r="A16" s="7"/>
      <c r="B16" s="25">
        <f>1+1/(12*C14)+1/(288*C14*C14)-139/(51840*C14*C14*C14)</f>
        <v>1.0644705318323937</v>
      </c>
      <c r="C16" s="13" t="s">
        <v>26</v>
      </c>
      <c r="D16" s="12"/>
      <c r="E16" s="12"/>
    </row>
    <row r="17" spans="1:15" ht="21">
      <c r="A17" s="7"/>
      <c r="B17" s="26">
        <f>EXP(-C14)</f>
        <v>0.26996726304562219</v>
      </c>
      <c r="C17" s="14"/>
      <c r="D17" s="7"/>
      <c r="E17" s="7"/>
      <c r="F17" s="99" t="s">
        <v>51</v>
      </c>
      <c r="G17" s="100"/>
      <c r="H17" s="35">
        <f>E13*B21</f>
        <v>1.5898268398268449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1.0870115822936177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3.2314920501178115</v>
      </c>
      <c r="L18" s="54">
        <f>E4</f>
        <v>1.7739785700937789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2.8689470769858376</v>
      </c>
      <c r="C19" s="17"/>
      <c r="D19" s="7"/>
      <c r="E19" s="7"/>
      <c r="F19" s="33"/>
      <c r="G19" s="34"/>
      <c r="J19" s="7">
        <v>0.25</v>
      </c>
      <c r="K19" s="50">
        <f>K18</f>
        <v>3.2314920501178115</v>
      </c>
      <c r="L19" s="50">
        <f>L18</f>
        <v>1.7739785700937789</v>
      </c>
      <c r="M19" s="51">
        <f>N19-N18</f>
        <v>1.7765898678526737E-3</v>
      </c>
      <c r="N19" s="52">
        <f t="shared" ref="N19:N49" si="0">WEIBULL(J19,K19,L19,TRUE)</f>
        <v>1.7765898678526737E-3</v>
      </c>
      <c r="O19">
        <f t="shared" ref="O19:O62" si="1">J19*M19</f>
        <v>4.4414746696316842E-4</v>
      </c>
    </row>
    <row r="20" spans="1:15" ht="21">
      <c r="A20" s="4" t="s">
        <v>29</v>
      </c>
      <c r="B20" s="29">
        <f>B21*B21</f>
        <v>0.80316155291264335</v>
      </c>
      <c r="C20" s="88" t="s">
        <v>30</v>
      </c>
      <c r="D20" s="89"/>
      <c r="E20" s="10">
        <f>E13*SQRT(B12-B20)</f>
        <v>0.54035237065475317</v>
      </c>
      <c r="F20" s="34"/>
      <c r="G20" s="34"/>
      <c r="J20" s="7">
        <v>0.5</v>
      </c>
      <c r="K20" s="50">
        <f t="shared" ref="K20:L35" si="2">K19</f>
        <v>3.2314920501178115</v>
      </c>
      <c r="L20" s="50">
        <f t="shared" si="2"/>
        <v>1.7739785700937789</v>
      </c>
      <c r="M20" s="51">
        <f t="shared" ref="M20:M62" si="3">N20-N19</f>
        <v>1.478597913850288E-2</v>
      </c>
      <c r="N20" s="52">
        <f t="shared" si="0"/>
        <v>1.6562569006355554E-2</v>
      </c>
      <c r="O20">
        <f t="shared" si="1"/>
        <v>7.3929895692514402E-3</v>
      </c>
    </row>
    <row r="21" spans="1:15" ht="21">
      <c r="A21" s="4" t="s">
        <v>31</v>
      </c>
      <c r="B21" s="29">
        <f>B16*B17*B18*B19</f>
        <v>0.89619281012103824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3.2314920501178115</v>
      </c>
      <c r="L21" s="50">
        <f t="shared" si="2"/>
        <v>1.7739785700937789</v>
      </c>
      <c r="M21" s="51">
        <f t="shared" si="3"/>
        <v>4.3473433028132558E-2</v>
      </c>
      <c r="N21" s="52">
        <f t="shared" si="0"/>
        <v>6.0036002034488112E-2</v>
      </c>
      <c r="O21">
        <f t="shared" si="1"/>
        <v>3.2605074771099418E-2</v>
      </c>
    </row>
    <row r="22" spans="1:15">
      <c r="J22" s="7">
        <v>1</v>
      </c>
      <c r="K22" s="50">
        <f t="shared" si="2"/>
        <v>3.2314920501178115</v>
      </c>
      <c r="L22" s="50">
        <f t="shared" si="2"/>
        <v>1.7739785700937789</v>
      </c>
      <c r="M22" s="51">
        <f t="shared" si="3"/>
        <v>8.5144320993120304E-2</v>
      </c>
      <c r="N22" s="52">
        <f t="shared" si="0"/>
        <v>0.14518032302760842</v>
      </c>
      <c r="O22">
        <f t="shared" si="1"/>
        <v>8.5144320993120304E-2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3.2314920501178115</v>
      </c>
      <c r="L23" s="50">
        <f t="shared" si="2"/>
        <v>1.7739785700937789</v>
      </c>
      <c r="M23" s="51">
        <f t="shared" si="3"/>
        <v>0.13056957014972992</v>
      </c>
      <c r="N23" s="52">
        <f t="shared" si="0"/>
        <v>0.27574989317733833</v>
      </c>
      <c r="O23">
        <f t="shared" si="1"/>
        <v>0.1632119626871624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1.7146263703282205</v>
      </c>
      <c r="J24" s="7">
        <f t="shared" ref="J24:J55" si="4">J23+0.25</f>
        <v>1.5</v>
      </c>
      <c r="K24" s="50">
        <f t="shared" si="2"/>
        <v>3.2314920501178115</v>
      </c>
      <c r="L24" s="50">
        <f t="shared" si="2"/>
        <v>1.7739785700937789</v>
      </c>
      <c r="M24" s="51">
        <f t="shared" si="3"/>
        <v>0.16520077090002616</v>
      </c>
      <c r="N24" s="52">
        <f t="shared" si="0"/>
        <v>0.4409506640773645</v>
      </c>
      <c r="O24">
        <f t="shared" si="1"/>
        <v>0.24780115635003924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3.2314920501178115</v>
      </c>
      <c r="L25" s="50">
        <f t="shared" si="2"/>
        <v>1.7739785700937789</v>
      </c>
      <c r="M25" s="51">
        <f t="shared" si="3"/>
        <v>0.17499666017471915</v>
      </c>
      <c r="N25" s="52">
        <f t="shared" si="0"/>
        <v>0.61594732425208365</v>
      </c>
      <c r="O25">
        <f t="shared" si="1"/>
        <v>0.30624415530575855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3.2314920501178115</v>
      </c>
      <c r="L26" s="50">
        <f t="shared" si="2"/>
        <v>1.7739785700937789</v>
      </c>
      <c r="M26" s="51">
        <f t="shared" si="3"/>
        <v>0.1548926028807659</v>
      </c>
      <c r="N26" s="52">
        <f t="shared" si="0"/>
        <v>0.77083992713284955</v>
      </c>
      <c r="O26">
        <f t="shared" si="1"/>
        <v>0.30978520576153179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3.2314920501178115</v>
      </c>
      <c r="L27" s="50">
        <f t="shared" si="2"/>
        <v>1.7739785700937789</v>
      </c>
      <c r="M27" s="51">
        <f t="shared" si="3"/>
        <v>0.11334489048028173</v>
      </c>
      <c r="N27" s="52">
        <f t="shared" si="0"/>
        <v>0.88418481761313128</v>
      </c>
      <c r="O27">
        <f t="shared" si="1"/>
        <v>0.25502600358063388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3.2314920501178115</v>
      </c>
      <c r="L28" s="50">
        <f t="shared" si="2"/>
        <v>1.7739785700937789</v>
      </c>
      <c r="M28" s="51">
        <f t="shared" si="3"/>
        <v>6.7507185695159122E-2</v>
      </c>
      <c r="N28" s="52">
        <f t="shared" si="0"/>
        <v>0.9516920033082904</v>
      </c>
      <c r="O28">
        <f t="shared" si="1"/>
        <v>0.16876796423789781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3.2314920501178115</v>
      </c>
      <c r="L29" s="50">
        <f t="shared" si="2"/>
        <v>1.7739785700937789</v>
      </c>
      <c r="M29" s="51">
        <f t="shared" si="3"/>
        <v>3.2114002634795136E-2</v>
      </c>
      <c r="N29" s="52">
        <f t="shared" si="0"/>
        <v>0.98380600594308554</v>
      </c>
      <c r="O29">
        <f t="shared" si="1"/>
        <v>8.8313507245686623E-2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3.2314920501178115</v>
      </c>
      <c r="L30" s="50">
        <f t="shared" si="2"/>
        <v>1.7739785700937789</v>
      </c>
      <c r="M30" s="51">
        <f t="shared" si="3"/>
        <v>1.1948251888820205E-2</v>
      </c>
      <c r="N30" s="52">
        <f t="shared" si="0"/>
        <v>0.99575425783190574</v>
      </c>
      <c r="O30">
        <f t="shared" si="1"/>
        <v>3.5844755666460615E-2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3.2314920501178115</v>
      </c>
      <c r="L31" s="50">
        <f t="shared" si="2"/>
        <v>1.7739785700937789</v>
      </c>
      <c r="M31" s="51">
        <f t="shared" si="3"/>
        <v>3.3990036143156654E-3</v>
      </c>
      <c r="N31" s="52">
        <f t="shared" si="0"/>
        <v>0.99915326144622141</v>
      </c>
      <c r="O31">
        <f t="shared" si="1"/>
        <v>1.1046761746525913E-2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3.2314920501178115</v>
      </c>
      <c r="L32" s="50">
        <f t="shared" si="2"/>
        <v>1.7739785700937789</v>
      </c>
      <c r="M32" s="51">
        <f t="shared" si="3"/>
        <v>7.218746303009338E-4</v>
      </c>
      <c r="N32" s="52">
        <f t="shared" si="0"/>
        <v>0.99987513607652234</v>
      </c>
      <c r="O32">
        <f t="shared" si="1"/>
        <v>2.5265612060532683E-3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3.2314920501178115</v>
      </c>
      <c r="L33" s="50">
        <f t="shared" si="2"/>
        <v>1.7739785700937789</v>
      </c>
      <c r="M33" s="51">
        <f t="shared" si="3"/>
        <v>1.1163602156238905E-4</v>
      </c>
      <c r="N33" s="52">
        <f t="shared" si="0"/>
        <v>0.99998677209808473</v>
      </c>
      <c r="O33">
        <f t="shared" si="1"/>
        <v>4.1863508085895895E-4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3.2314920501178115</v>
      </c>
      <c r="L34" s="50">
        <f t="shared" si="2"/>
        <v>1.7739785700937789</v>
      </c>
      <c r="M34" s="51">
        <f t="shared" si="3"/>
        <v>1.225026725470979E-5</v>
      </c>
      <c r="N34" s="52">
        <f t="shared" si="0"/>
        <v>0.99999902236533944</v>
      </c>
      <c r="O34">
        <f t="shared" si="1"/>
        <v>4.9001069018839161E-5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3.2314920501178115</v>
      </c>
      <c r="L35" s="50">
        <f t="shared" si="2"/>
        <v>1.7739785700937789</v>
      </c>
      <c r="M35" s="51">
        <f t="shared" si="3"/>
        <v>9.2870628032315494E-7</v>
      </c>
      <c r="N35" s="52">
        <f t="shared" si="0"/>
        <v>0.99999995107161976</v>
      </c>
      <c r="O35">
        <f t="shared" si="1"/>
        <v>3.9470016913734085E-6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3.2314920501178115</v>
      </c>
      <c r="L36" s="50">
        <f t="shared" si="5"/>
        <v>1.7739785700937789</v>
      </c>
      <c r="M36" s="51">
        <f t="shared" si="3"/>
        <v>4.7319506313314719E-8</v>
      </c>
      <c r="N36" s="52">
        <f t="shared" si="0"/>
        <v>0.99999999839112608</v>
      </c>
      <c r="O36">
        <f t="shared" si="1"/>
        <v>2.1293777840991623E-7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3.2314920501178115</v>
      </c>
      <c r="L37" s="50">
        <f t="shared" si="5"/>
        <v>1.7739785700937789</v>
      </c>
      <c r="M37" s="51">
        <f t="shared" si="3"/>
        <v>1.575163999234519E-9</v>
      </c>
      <c r="N37" s="52">
        <f t="shared" si="0"/>
        <v>0.99999999996629008</v>
      </c>
      <c r="O37">
        <f t="shared" si="1"/>
        <v>7.4820289963639652E-9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3.2314920501178115</v>
      </c>
      <c r="L38" s="50">
        <f t="shared" si="5"/>
        <v>1.7739785700937789</v>
      </c>
      <c r="M38" s="51">
        <f t="shared" si="3"/>
        <v>3.3273606092620867E-11</v>
      </c>
      <c r="N38" s="52">
        <f t="shared" si="0"/>
        <v>0.99999999999956368</v>
      </c>
      <c r="O38">
        <f t="shared" si="1"/>
        <v>1.6636803046310433E-10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3.2314920501178115</v>
      </c>
      <c r="L39" s="50">
        <f t="shared" si="5"/>
        <v>1.7739785700937789</v>
      </c>
      <c r="M39" s="51">
        <f t="shared" si="3"/>
        <v>4.3298697960381105E-13</v>
      </c>
      <c r="N39" s="52">
        <f t="shared" si="0"/>
        <v>0.99999999999999667</v>
      </c>
      <c r="O39">
        <f t="shared" si="1"/>
        <v>2.273181642920008E-12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3.2314920501178115</v>
      </c>
      <c r="L40" s="50">
        <f t="shared" si="5"/>
        <v>1.7739785700937789</v>
      </c>
      <c r="M40" s="51">
        <f t="shared" si="3"/>
        <v>3.3306690738754696E-15</v>
      </c>
      <c r="N40" s="52">
        <f t="shared" si="0"/>
        <v>1</v>
      </c>
      <c r="O40">
        <f t="shared" si="1"/>
        <v>1.8318679906315083E-14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3.2314920501178115</v>
      </c>
      <c r="L41" s="50">
        <f t="shared" si="5"/>
        <v>1.7739785700937789</v>
      </c>
      <c r="M41" s="51">
        <f t="shared" si="3"/>
        <v>0</v>
      </c>
      <c r="N41" s="52">
        <f t="shared" si="0"/>
        <v>1</v>
      </c>
      <c r="O41">
        <f t="shared" si="1"/>
        <v>0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3.2314920501178115</v>
      </c>
      <c r="L42" s="50">
        <f t="shared" si="5"/>
        <v>1.7739785700937789</v>
      </c>
      <c r="M42" s="51">
        <f t="shared" si="3"/>
        <v>0</v>
      </c>
      <c r="N42" s="52">
        <f t="shared" si="0"/>
        <v>1</v>
      </c>
      <c r="O42">
        <f t="shared" si="1"/>
        <v>0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3.2314920501178115</v>
      </c>
      <c r="L43" s="50">
        <f t="shared" si="5"/>
        <v>1.7739785700937789</v>
      </c>
      <c r="M43" s="51">
        <f t="shared" si="3"/>
        <v>0</v>
      </c>
      <c r="N43" s="52">
        <f t="shared" si="0"/>
        <v>1</v>
      </c>
      <c r="O43">
        <f t="shared" si="1"/>
        <v>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3.2314920501178115</v>
      </c>
      <c r="L44" s="50">
        <f t="shared" si="5"/>
        <v>1.7739785700937789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3.2314920501178115</v>
      </c>
      <c r="L45" s="50">
        <f t="shared" si="5"/>
        <v>1.7739785700937789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3.2314920501178115</v>
      </c>
      <c r="L46" s="50">
        <f t="shared" si="5"/>
        <v>1.7739785700937789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3.2314920501178115</v>
      </c>
      <c r="L47" s="50">
        <f t="shared" si="5"/>
        <v>1.7739785700937789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3.2314920501178115</v>
      </c>
      <c r="L48" s="50">
        <f t="shared" si="5"/>
        <v>1.7739785700937789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3.2314920501178115</v>
      </c>
      <c r="L49" s="50">
        <f t="shared" si="5"/>
        <v>1.7739785700937789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3.2314920501178115</v>
      </c>
      <c r="L50" s="50">
        <f t="shared" si="5"/>
        <v>1.7739785700937789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3.2314920501178115</v>
      </c>
      <c r="L51" s="50">
        <f t="shared" si="5"/>
        <v>1.7739785700937789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3.2314920501178115</v>
      </c>
      <c r="L52" s="50">
        <f t="shared" si="7"/>
        <v>1.7739785700937789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3.2314920501178115</v>
      </c>
      <c r="L53" s="50">
        <f t="shared" si="7"/>
        <v>1.7739785700937789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3.2314920501178115</v>
      </c>
      <c r="L54" s="50">
        <f t="shared" si="7"/>
        <v>1.7739785700937789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3.2314920501178115</v>
      </c>
      <c r="L55" s="50">
        <f t="shared" si="7"/>
        <v>1.7739785700937789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3.2314920501178115</v>
      </c>
      <c r="L56" s="50">
        <f t="shared" si="7"/>
        <v>1.7739785700937789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3.2314920501178115</v>
      </c>
      <c r="L57" s="50">
        <f t="shared" si="7"/>
        <v>1.7739785700937789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3.2314920501178115</v>
      </c>
      <c r="L58" s="50">
        <f t="shared" si="7"/>
        <v>1.7739785700937789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3.2314920501178115</v>
      </c>
      <c r="L59" s="50">
        <f t="shared" si="7"/>
        <v>1.7739785700937789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3.2314920501178115</v>
      </c>
      <c r="L60" s="50">
        <f t="shared" si="7"/>
        <v>1.7739785700937789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3.2314920501178115</v>
      </c>
      <c r="L61" s="50">
        <f t="shared" si="7"/>
        <v>1.7739785700937789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3.2314920501178115</v>
      </c>
      <c r="L62" s="50">
        <f t="shared" si="7"/>
        <v>1.7739785700937789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O85"/>
  <sheetViews>
    <sheetView topLeftCell="C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1.8741818705485684</v>
      </c>
      <c r="I2" s="56">
        <f>G2-I9</f>
        <v>0.12476666587021468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5">
        <f>'EM -Sept'!K3</f>
        <v>2.129209133209077</v>
      </c>
      <c r="L3" s="5">
        <f>'EM -Sept'!L3</f>
        <v>4.6022367406110156</v>
      </c>
      <c r="M3" s="5">
        <f>'EM -Sept'!M3</f>
        <v>1.9457708871662234</v>
      </c>
    </row>
    <row r="4" spans="1:13" ht="18.75">
      <c r="A4" s="7"/>
      <c r="B4" s="22" t="s">
        <v>22</v>
      </c>
      <c r="C4" s="62">
        <f>L12</f>
        <v>3.0030963436217801</v>
      </c>
      <c r="D4" s="9" t="s">
        <v>23</v>
      </c>
      <c r="E4" s="62">
        <f>K12</f>
        <v>1.9587310321361417</v>
      </c>
      <c r="F4" s="8"/>
      <c r="G4" s="8"/>
      <c r="H4" s="8"/>
      <c r="I4" s="8"/>
      <c r="J4" s="3" t="s">
        <v>9</v>
      </c>
      <c r="K4" s="5">
        <f>'EM -Sept'!K4</f>
        <v>2.1455733802332042</v>
      </c>
      <c r="L4" s="5">
        <f>'EM -Sept'!L4</f>
        <v>3.8773765682630108</v>
      </c>
      <c r="M4" s="5">
        <f>'EM -Sept'!M4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1.6659792997476628</v>
      </c>
      <c r="D5" s="7"/>
      <c r="E5" s="7"/>
      <c r="F5" s="8"/>
      <c r="G5" s="8"/>
      <c r="H5" s="8"/>
      <c r="I5" s="8"/>
      <c r="J5" s="3" t="s">
        <v>10</v>
      </c>
      <c r="K5" s="5">
        <f>'EM -Sept'!K5</f>
        <v>2.1707764572965234</v>
      </c>
      <c r="L5" s="5">
        <f>'EM -Sept'!L5</f>
        <v>3.8292932388332752</v>
      </c>
      <c r="M5" s="5">
        <f>'EM -Sept'!M5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5">
        <f>'EM -Sept'!K6</f>
        <v>2.0592514729008271</v>
      </c>
      <c r="L6" s="5">
        <f>'EM -Sept'!L6</f>
        <v>3.2139651655074846</v>
      </c>
      <c r="M6" s="5">
        <f>'EM -Sept'!M6</f>
        <v>1.8449966193373881</v>
      </c>
    </row>
    <row r="7" spans="1:13" ht="15.75">
      <c r="A7" s="7"/>
      <c r="B7" s="25">
        <f>1+1/(12*C5)+1/(288*C5*C5)-139/(51840*C5*C5*C5)</f>
        <v>1.050691777366016</v>
      </c>
      <c r="C7" s="13" t="s">
        <v>26</v>
      </c>
      <c r="D7" s="12"/>
      <c r="E7" s="12"/>
      <c r="J7" s="3" t="s">
        <v>12</v>
      </c>
      <c r="K7" s="5">
        <f>'EM -Sept'!K7</f>
        <v>2.0620445051766203</v>
      </c>
      <c r="L7" s="5">
        <f>'EM -Sept'!L7</f>
        <v>3.7390454203664212</v>
      </c>
      <c r="M7" s="5">
        <f>'EM -Sept'!M7</f>
        <v>1.8621820615795657</v>
      </c>
    </row>
    <row r="8" spans="1:13" ht="15.75">
      <c r="A8" s="7"/>
      <c r="B8" s="26">
        <f>EXP(-C5)</f>
        <v>0.18900547430832226</v>
      </c>
      <c r="C8" s="14"/>
      <c r="D8" s="7"/>
      <c r="E8" s="7"/>
      <c r="G8" s="96"/>
      <c r="I8" s="15" t="s">
        <v>50</v>
      </c>
      <c r="J8" s="3" t="s">
        <v>13</v>
      </c>
      <c r="K8" s="5">
        <f>'EM -Sept'!K8</f>
        <v>1.9726867920890041</v>
      </c>
      <c r="L8" s="5">
        <f>'EM -Sept'!L8</f>
        <v>3.6650277804413531</v>
      </c>
      <c r="M8" s="5">
        <f>'EM -Sept'!M8</f>
        <v>1.7795307443365633</v>
      </c>
    </row>
    <row r="9" spans="1:13" ht="15.75">
      <c r="A9" s="7"/>
      <c r="B9" s="27">
        <f>POWER(C5,C5-1)</f>
        <v>1.404841621149554</v>
      </c>
      <c r="C9" s="16"/>
      <c r="D9" s="7"/>
      <c r="E9" s="7"/>
      <c r="F9" s="20">
        <f>E20/I9</f>
        <v>0.36298284543096504</v>
      </c>
      <c r="G9" s="97"/>
      <c r="I9" s="63">
        <f>M12</f>
        <v>1.7494152046783538</v>
      </c>
      <c r="J9" s="3" t="s">
        <v>14</v>
      </c>
      <c r="K9" s="5">
        <f>'EM -Sept'!K9</f>
        <v>1.9587371016143451</v>
      </c>
      <c r="L9" s="5">
        <f>'EM -Sept'!L9</f>
        <v>3.9164097168812715</v>
      </c>
      <c r="M9" s="5">
        <f>'EM -Sept'!M9</f>
        <v>1.7734685255597809</v>
      </c>
    </row>
    <row r="10" spans="1:13" ht="15.75">
      <c r="A10" s="7"/>
      <c r="B10" s="28">
        <f>SQRT(C5*2*22/7)</f>
        <v>3.2360268670281718</v>
      </c>
      <c r="C10" s="17"/>
      <c r="D10" s="7"/>
      <c r="E10" s="7"/>
      <c r="G10" s="97"/>
      <c r="J10" s="3" t="s">
        <v>15</v>
      </c>
      <c r="K10" s="5">
        <f>'EM -Sept'!K10</f>
        <v>1.9518810869115431</v>
      </c>
      <c r="L10" s="5">
        <f>'EM -Sept'!L10</f>
        <v>2.7901732491043694</v>
      </c>
      <c r="M10" s="5">
        <f>'EM -Sept'!M10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1.5566720912369792E-2</v>
      </c>
      <c r="H11" s="60" t="s">
        <v>45</v>
      </c>
      <c r="I11" s="60"/>
      <c r="J11" s="3" t="s">
        <v>16</v>
      </c>
      <c r="K11" s="5">
        <f>'EM -Sept'!K11</f>
        <v>1.7739785700937789</v>
      </c>
      <c r="L11" s="5">
        <f>'EM -Sept'!L11</f>
        <v>3.2314920501178115</v>
      </c>
      <c r="M11" s="5">
        <f>'EM -Sept'!M11</f>
        <v>1.5898268398268449</v>
      </c>
    </row>
    <row r="12" spans="1:13" ht="21">
      <c r="A12" s="4" t="s">
        <v>27</v>
      </c>
      <c r="B12" s="29">
        <f>B7*B8*B9*B10</f>
        <v>0.90279511594293294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5">
        <f>SQRT(G12)</f>
        <v>0</v>
      </c>
      <c r="J12" s="3" t="s">
        <v>17</v>
      </c>
      <c r="K12" s="5">
        <f>'EM -Sept'!K12</f>
        <v>1.9587310321361417</v>
      </c>
      <c r="L12" s="5">
        <f>'EM -Sept'!L12</f>
        <v>3.0030963436217801</v>
      </c>
      <c r="M12" s="5">
        <f>'EM -Sept'!M12</f>
        <v>1.7494152046783538</v>
      </c>
    </row>
    <row r="13" spans="1:13" ht="18.75">
      <c r="A13" s="7"/>
      <c r="B13" s="22" t="s">
        <v>22</v>
      </c>
      <c r="C13" s="10">
        <f>C4</f>
        <v>3.0030963436217801</v>
      </c>
      <c r="D13" s="9" t="s">
        <v>23</v>
      </c>
      <c r="E13" s="10">
        <f>E4</f>
        <v>1.9587310321361417</v>
      </c>
      <c r="F13" t="s">
        <v>43</v>
      </c>
      <c r="G13" s="57">
        <f>(H17-G2)*(H17-G2)</f>
        <v>1.5566720912369792E-2</v>
      </c>
      <c r="H13" s="60" t="s">
        <v>47</v>
      </c>
      <c r="I13" s="61">
        <f>1-G12/G13</f>
        <v>1</v>
      </c>
      <c r="J13" s="3" t="s">
        <v>18</v>
      </c>
      <c r="K13" s="5">
        <f>'EM -Sept'!K13</f>
        <v>1.9671343912433032</v>
      </c>
      <c r="L13" s="5">
        <f>'EM -Sept'!L13</f>
        <v>2.7350401814877445</v>
      </c>
      <c r="M13" s="5">
        <f>'EM -Sept'!M13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1.3329896498738314</v>
      </c>
      <c r="D14" s="7"/>
      <c r="E14" s="7"/>
      <c r="F14" s="99" t="s">
        <v>32</v>
      </c>
      <c r="G14" s="100"/>
      <c r="H14" s="59">
        <f>E13*E13*(B12-B20)</f>
        <v>0.40323479027904169</v>
      </c>
      <c r="J14" s="3" t="s">
        <v>19</v>
      </c>
      <c r="K14" s="5">
        <f>'EM -Sept'!K14</f>
        <v>1.9791032207770489</v>
      </c>
      <c r="L14" s="5">
        <f>'EM -Sept'!L14</f>
        <v>3.2147869182157804</v>
      </c>
      <c r="M14" s="5">
        <f>'EM -Sept'!M14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5">
        <f>'EM -Sept'!K15</f>
        <v>2.0107589286401182</v>
      </c>
      <c r="L15" s="5">
        <f>'EM -Sept'!L15</f>
        <v>3.4848286144542762</v>
      </c>
      <c r="M15" s="5">
        <f>'EM -Sept'!M15</f>
        <v>1.809278652257581</v>
      </c>
    </row>
    <row r="16" spans="1:13">
      <c r="A16" s="7"/>
      <c r="B16" s="25">
        <f>1+1/(12*C14)+1/(288*C14*C14)-139/(51840*C14*C14*C14)</f>
        <v>1.0633381865119724</v>
      </c>
      <c r="C16" s="13" t="s">
        <v>26</v>
      </c>
      <c r="D16" s="12"/>
      <c r="E16" s="12"/>
    </row>
    <row r="17" spans="1:15" ht="21">
      <c r="A17" s="7"/>
      <c r="B17" s="26">
        <f>EXP(-C14)</f>
        <v>0.26368774766167841</v>
      </c>
      <c r="C17" s="14"/>
      <c r="D17" s="7"/>
      <c r="E17" s="7"/>
      <c r="F17" s="99" t="s">
        <v>51</v>
      </c>
      <c r="G17" s="100"/>
      <c r="H17" s="35">
        <f>E13*B21</f>
        <v>1.7494152046783538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1.100439130008803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3.0030963436217801</v>
      </c>
      <c r="L18" s="54">
        <f>E4</f>
        <v>1.9587310321361417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2.8946143240371809</v>
      </c>
      <c r="C19" s="17"/>
      <c r="D19" s="7"/>
      <c r="E19" s="7"/>
      <c r="F19" s="33"/>
      <c r="G19" s="34"/>
      <c r="J19" s="7">
        <v>0.25</v>
      </c>
      <c r="K19" s="50">
        <f>K18</f>
        <v>3.0030963436217801</v>
      </c>
      <c r="L19" s="50">
        <f>L18</f>
        <v>1.9587310321361417</v>
      </c>
      <c r="M19" s="51">
        <f>N19-N18</f>
        <v>2.0638533253739544E-3</v>
      </c>
      <c r="N19" s="52">
        <f t="shared" ref="N19:N49" si="0">WEIBULL(J19,K19,L19,TRUE)</f>
        <v>2.0638533253739544E-3</v>
      </c>
      <c r="O19">
        <f t="shared" ref="O19:O62" si="1">J19*M19</f>
        <v>5.159633313434886E-4</v>
      </c>
    </row>
    <row r="20" spans="1:15" ht="21">
      <c r="A20" s="4" t="s">
        <v>29</v>
      </c>
      <c r="B20" s="29">
        <f>B21*B21</f>
        <v>0.79769374347527122</v>
      </c>
      <c r="C20" s="88" t="s">
        <v>30</v>
      </c>
      <c r="D20" s="89"/>
      <c r="E20" s="10">
        <f>E13*SQRT(B12-B20)</f>
        <v>0.63500770883434299</v>
      </c>
      <c r="F20" s="34"/>
      <c r="G20" s="34"/>
      <c r="J20" s="7">
        <v>0.5</v>
      </c>
      <c r="K20" s="50">
        <f t="shared" ref="K20:L35" si="2">K19</f>
        <v>3.0030963436217801</v>
      </c>
      <c r="L20" s="50">
        <f t="shared" si="2"/>
        <v>1.9587310321361417</v>
      </c>
      <c r="M20" s="51">
        <f t="shared" ref="M20:M62" si="3">N20-N19</f>
        <v>1.4363126464077669E-2</v>
      </c>
      <c r="N20" s="52">
        <f t="shared" si="0"/>
        <v>1.6426979789451623E-2</v>
      </c>
      <c r="O20">
        <f t="shared" si="1"/>
        <v>7.1815632320388345E-3</v>
      </c>
    </row>
    <row r="21" spans="1:15" ht="21">
      <c r="A21" s="4" t="s">
        <v>31</v>
      </c>
      <c r="B21" s="29">
        <f>B16*B17*B18*B19</f>
        <v>0.89313702390801786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3.0030963436217801</v>
      </c>
      <c r="L21" s="50">
        <f t="shared" si="2"/>
        <v>1.9587310321361417</v>
      </c>
      <c r="M21" s="51">
        <f t="shared" si="3"/>
        <v>3.8007121916605158E-2</v>
      </c>
      <c r="N21" s="52">
        <f t="shared" si="0"/>
        <v>5.4434101706056781E-2</v>
      </c>
      <c r="O21">
        <f t="shared" si="1"/>
        <v>2.8505341437453868E-2</v>
      </c>
    </row>
    <row r="22" spans="1:15">
      <c r="J22" s="7">
        <v>1</v>
      </c>
      <c r="K22" s="50">
        <f t="shared" si="2"/>
        <v>3.0030963436217801</v>
      </c>
      <c r="L22" s="50">
        <f t="shared" si="2"/>
        <v>1.9587310321361417</v>
      </c>
      <c r="M22" s="51">
        <f t="shared" si="3"/>
        <v>6.9918589316336544E-2</v>
      </c>
      <c r="N22" s="52">
        <f t="shared" si="0"/>
        <v>0.12435269102239332</v>
      </c>
      <c r="O22">
        <f t="shared" si="1"/>
        <v>6.9918589316336544E-2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3.0030963436217801</v>
      </c>
      <c r="L23" s="50">
        <f t="shared" si="2"/>
        <v>1.9587310321361417</v>
      </c>
      <c r="M23" s="51">
        <f t="shared" si="3"/>
        <v>0.10423973132043762</v>
      </c>
      <c r="N23" s="52">
        <f t="shared" si="0"/>
        <v>0.22859242234283095</v>
      </c>
      <c r="O23">
        <f t="shared" si="1"/>
        <v>0.13029966415054703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1.8741818705485684</v>
      </c>
      <c r="J24" s="7">
        <f t="shared" ref="J24:J55" si="4">J23+0.25</f>
        <v>1.5</v>
      </c>
      <c r="K24" s="50">
        <f t="shared" si="2"/>
        <v>3.0030963436217801</v>
      </c>
      <c r="L24" s="50">
        <f t="shared" si="2"/>
        <v>1.9587310321361417</v>
      </c>
      <c r="M24" s="51">
        <f t="shared" si="3"/>
        <v>0.13297271556849211</v>
      </c>
      <c r="N24" s="52">
        <f t="shared" si="0"/>
        <v>0.36156513791132305</v>
      </c>
      <c r="O24">
        <f t="shared" si="1"/>
        <v>0.19945907335273816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3.0030963436217801</v>
      </c>
      <c r="L25" s="50">
        <f t="shared" si="2"/>
        <v>1.9587310321361417</v>
      </c>
      <c r="M25" s="51">
        <f t="shared" si="3"/>
        <v>0.14822208829944494</v>
      </c>
      <c r="N25" s="52">
        <f t="shared" si="0"/>
        <v>0.509787226210768</v>
      </c>
      <c r="O25">
        <f t="shared" si="1"/>
        <v>0.25938865452402865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3.0030963436217801</v>
      </c>
      <c r="L26" s="50">
        <f t="shared" si="2"/>
        <v>1.9587310321361417</v>
      </c>
      <c r="M26" s="51">
        <f t="shared" si="3"/>
        <v>0.14535304599035681</v>
      </c>
      <c r="N26" s="52">
        <f t="shared" si="0"/>
        <v>0.65514027220112481</v>
      </c>
      <c r="O26">
        <f t="shared" si="1"/>
        <v>0.29070609198071362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3.0030963436217801</v>
      </c>
      <c r="L27" s="50">
        <f t="shared" si="2"/>
        <v>1.9587310321361417</v>
      </c>
      <c r="M27" s="51">
        <f t="shared" si="3"/>
        <v>0.12535583297889619</v>
      </c>
      <c r="N27" s="52">
        <f t="shared" si="0"/>
        <v>0.78049610518002099</v>
      </c>
      <c r="O27">
        <f t="shared" si="1"/>
        <v>0.28205062420251642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3.0030963436217801</v>
      </c>
      <c r="L28" s="50">
        <f t="shared" si="2"/>
        <v>1.9587310321361417</v>
      </c>
      <c r="M28" s="51">
        <f t="shared" si="3"/>
        <v>9.4669627333715756E-2</v>
      </c>
      <c r="N28" s="52">
        <f t="shared" si="0"/>
        <v>0.87516573251373675</v>
      </c>
      <c r="O28">
        <f t="shared" si="1"/>
        <v>0.23667406833428939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3.0030963436217801</v>
      </c>
      <c r="L29" s="50">
        <f t="shared" si="2"/>
        <v>1.9587310321361417</v>
      </c>
      <c r="M29" s="51">
        <f t="shared" si="3"/>
        <v>6.2192312612812883E-2</v>
      </c>
      <c r="N29" s="52">
        <f t="shared" si="0"/>
        <v>0.93735804512654963</v>
      </c>
      <c r="O29">
        <f t="shared" si="1"/>
        <v>0.17102885968523543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3.0030963436217801</v>
      </c>
      <c r="L30" s="50">
        <f t="shared" si="2"/>
        <v>1.9587310321361417</v>
      </c>
      <c r="M30" s="51">
        <f t="shared" si="3"/>
        <v>3.5252521135682446E-2</v>
      </c>
      <c r="N30" s="52">
        <f t="shared" si="0"/>
        <v>0.97261056626223208</v>
      </c>
      <c r="O30">
        <f t="shared" si="1"/>
        <v>0.10575756340704734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3.0030963436217801</v>
      </c>
      <c r="L31" s="50">
        <f t="shared" si="2"/>
        <v>1.9587310321361417</v>
      </c>
      <c r="M31" s="51">
        <f t="shared" si="3"/>
        <v>1.7084815690483479E-2</v>
      </c>
      <c r="N31" s="52">
        <f t="shared" si="0"/>
        <v>0.98969538195271556</v>
      </c>
      <c r="O31">
        <f t="shared" si="1"/>
        <v>5.5525650994071307E-2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3.0030963436217801</v>
      </c>
      <c r="L32" s="50">
        <f t="shared" si="2"/>
        <v>1.9587310321361417</v>
      </c>
      <c r="M32" s="51">
        <f t="shared" si="3"/>
        <v>7.0103779053863891E-3</v>
      </c>
      <c r="N32" s="52">
        <f t="shared" si="0"/>
        <v>0.99670575985810195</v>
      </c>
      <c r="O32">
        <f t="shared" si="1"/>
        <v>2.4536322668852362E-2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3.0030963436217801</v>
      </c>
      <c r="L33" s="50">
        <f t="shared" si="2"/>
        <v>1.9587310321361417</v>
      </c>
      <c r="M33" s="51">
        <f t="shared" si="3"/>
        <v>2.4105597130501533E-3</v>
      </c>
      <c r="N33" s="52">
        <f t="shared" si="0"/>
        <v>0.9991163195711521</v>
      </c>
      <c r="O33">
        <f t="shared" si="1"/>
        <v>9.0395989239380747E-3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3.0030963436217801</v>
      </c>
      <c r="L34" s="50">
        <f t="shared" si="2"/>
        <v>1.9587310321361417</v>
      </c>
      <c r="M34" s="51">
        <f t="shared" si="3"/>
        <v>6.8725724376983433E-4</v>
      </c>
      <c r="N34" s="52">
        <f t="shared" si="0"/>
        <v>0.99980357681492193</v>
      </c>
      <c r="O34">
        <f t="shared" si="1"/>
        <v>2.7490289750793373E-3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3.0030963436217801</v>
      </c>
      <c r="L35" s="50">
        <f t="shared" si="2"/>
        <v>1.9587310321361417</v>
      </c>
      <c r="M35" s="51">
        <f t="shared" si="3"/>
        <v>1.6069692391385004E-4</v>
      </c>
      <c r="N35" s="52">
        <f t="shared" si="0"/>
        <v>0.99996427373883578</v>
      </c>
      <c r="O35">
        <f t="shared" si="1"/>
        <v>6.8296192663386268E-4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3.0030963436217801</v>
      </c>
      <c r="L36" s="50">
        <f t="shared" si="5"/>
        <v>1.9587310321361417</v>
      </c>
      <c r="M36" s="51">
        <f t="shared" si="3"/>
        <v>3.0475546553221378E-5</v>
      </c>
      <c r="N36" s="52">
        <f t="shared" si="0"/>
        <v>0.99999474928538901</v>
      </c>
      <c r="O36">
        <f t="shared" si="1"/>
        <v>1.371399594894962E-4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3.0030963436217801</v>
      </c>
      <c r="L37" s="50">
        <f t="shared" si="5"/>
        <v>1.9587310321361417</v>
      </c>
      <c r="M37" s="51">
        <f t="shared" si="3"/>
        <v>4.6349382575305853E-6</v>
      </c>
      <c r="N37" s="52">
        <f t="shared" si="0"/>
        <v>0.99999938422364654</v>
      </c>
      <c r="O37">
        <f t="shared" si="1"/>
        <v>2.201595672327028E-5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3.0030963436217801</v>
      </c>
      <c r="L38" s="50">
        <f t="shared" si="5"/>
        <v>1.9587310321361417</v>
      </c>
      <c r="M38" s="51">
        <f t="shared" si="3"/>
        <v>5.5887296468437597E-7</v>
      </c>
      <c r="N38" s="52">
        <f t="shared" si="0"/>
        <v>0.99999994309661122</v>
      </c>
      <c r="O38">
        <f t="shared" si="1"/>
        <v>2.7943648234218799E-6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3.0030963436217801</v>
      </c>
      <c r="L39" s="50">
        <f t="shared" si="5"/>
        <v>1.9587310321361417</v>
      </c>
      <c r="M39" s="51">
        <f t="shared" si="3"/>
        <v>5.2811727546675513E-8</v>
      </c>
      <c r="N39" s="52">
        <f t="shared" si="0"/>
        <v>0.99999999590833877</v>
      </c>
      <c r="O39">
        <f t="shared" si="1"/>
        <v>2.7726156962004644E-7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3.0030963436217801</v>
      </c>
      <c r="L40" s="50">
        <f t="shared" si="5"/>
        <v>1.9587310321361417</v>
      </c>
      <c r="M40" s="51">
        <f t="shared" si="3"/>
        <v>3.8655914025298443E-9</v>
      </c>
      <c r="N40" s="52">
        <f t="shared" si="0"/>
        <v>0.99999999977393017</v>
      </c>
      <c r="O40">
        <f t="shared" si="1"/>
        <v>2.1260752713914144E-8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3.0030963436217801</v>
      </c>
      <c r="L41" s="50">
        <f t="shared" si="5"/>
        <v>1.9587310321361417</v>
      </c>
      <c r="M41" s="51">
        <f t="shared" si="3"/>
        <v>2.165921886287947E-10</v>
      </c>
      <c r="N41" s="52">
        <f t="shared" si="0"/>
        <v>0.99999999999052236</v>
      </c>
      <c r="O41">
        <f t="shared" si="1"/>
        <v>1.2454050846155695E-9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3.0030963436217801</v>
      </c>
      <c r="L42" s="50">
        <f t="shared" si="5"/>
        <v>1.9587310321361417</v>
      </c>
      <c r="M42" s="51">
        <f t="shared" si="3"/>
        <v>9.1798790791131069E-12</v>
      </c>
      <c r="N42" s="52">
        <f t="shared" si="0"/>
        <v>0.99999999999970224</v>
      </c>
      <c r="O42">
        <f t="shared" si="1"/>
        <v>5.5079274474678641E-11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3.0030963436217801</v>
      </c>
      <c r="L43" s="50">
        <f t="shared" si="5"/>
        <v>1.9587310321361417</v>
      </c>
      <c r="M43" s="51">
        <f t="shared" si="3"/>
        <v>2.9087843245179101E-13</v>
      </c>
      <c r="N43" s="52">
        <f t="shared" si="0"/>
        <v>0.99999999999999312</v>
      </c>
      <c r="O43">
        <f t="shared" si="1"/>
        <v>1.8179902028236938E-12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3.0030963436217801</v>
      </c>
      <c r="L44" s="50">
        <f t="shared" si="5"/>
        <v>1.9587310321361417</v>
      </c>
      <c r="M44" s="51">
        <f t="shared" si="3"/>
        <v>6.7723604502134549E-15</v>
      </c>
      <c r="N44" s="52">
        <f t="shared" si="0"/>
        <v>0.99999999999999989</v>
      </c>
      <c r="O44">
        <f t="shared" si="1"/>
        <v>4.4020342926387457E-14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3.0030963436217801</v>
      </c>
      <c r="L45" s="50">
        <f t="shared" si="5"/>
        <v>1.9587310321361417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3.0030963436217801</v>
      </c>
      <c r="L46" s="50">
        <f t="shared" si="5"/>
        <v>1.9587310321361417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3.0030963436217801</v>
      </c>
      <c r="L47" s="50">
        <f t="shared" si="5"/>
        <v>1.9587310321361417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3.0030963436217801</v>
      </c>
      <c r="L48" s="50">
        <f t="shared" si="5"/>
        <v>1.9587310321361417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3.0030963436217801</v>
      </c>
      <c r="L49" s="50">
        <f t="shared" si="5"/>
        <v>1.9587310321361417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3.0030963436217801</v>
      </c>
      <c r="L50" s="50">
        <f t="shared" si="5"/>
        <v>1.9587310321361417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3.0030963436217801</v>
      </c>
      <c r="L51" s="50">
        <f t="shared" si="5"/>
        <v>1.9587310321361417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3.0030963436217801</v>
      </c>
      <c r="L52" s="50">
        <f t="shared" si="7"/>
        <v>1.9587310321361417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3.0030963436217801</v>
      </c>
      <c r="L53" s="50">
        <f t="shared" si="7"/>
        <v>1.9587310321361417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3.0030963436217801</v>
      </c>
      <c r="L54" s="50">
        <f t="shared" si="7"/>
        <v>1.9587310321361417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3.0030963436217801</v>
      </c>
      <c r="L55" s="50">
        <f t="shared" si="7"/>
        <v>1.9587310321361417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3.0030963436217801</v>
      </c>
      <c r="L56" s="50">
        <f t="shared" si="7"/>
        <v>1.9587310321361417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3.0030963436217801</v>
      </c>
      <c r="L57" s="50">
        <f t="shared" si="7"/>
        <v>1.9587310321361417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3.0030963436217801</v>
      </c>
      <c r="L58" s="50">
        <f t="shared" si="7"/>
        <v>1.9587310321361417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3.0030963436217801</v>
      </c>
      <c r="L59" s="50">
        <f t="shared" si="7"/>
        <v>1.9587310321361417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3.0030963436217801</v>
      </c>
      <c r="L60" s="50">
        <f t="shared" si="7"/>
        <v>1.9587310321361417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3.0030963436217801</v>
      </c>
      <c r="L61" s="50">
        <f t="shared" si="7"/>
        <v>1.9587310321361417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3.0030963436217801</v>
      </c>
      <c r="L62" s="50">
        <f t="shared" si="7"/>
        <v>1.9587310321361417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O85"/>
  <sheetViews>
    <sheetView topLeftCell="D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1.8751175761439018</v>
      </c>
      <c r="I2" s="56">
        <f>G2-I9</f>
        <v>0.12474827620812734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5">
        <f>'EM -Octobre'!K3</f>
        <v>2.129209133209077</v>
      </c>
      <c r="L3" s="5">
        <f>'EM -Octobre'!L3</f>
        <v>4.6022367406110156</v>
      </c>
      <c r="M3" s="5">
        <f>'EM -Octobre'!M3</f>
        <v>1.9457708871662234</v>
      </c>
    </row>
    <row r="4" spans="1:13" ht="18.75">
      <c r="A4" s="7"/>
      <c r="B4" s="22" t="s">
        <v>22</v>
      </c>
      <c r="C4" s="62">
        <f>L13</f>
        <v>2.7350401814877445</v>
      </c>
      <c r="D4" s="9" t="s">
        <v>23</v>
      </c>
      <c r="E4" s="62">
        <f>K13</f>
        <v>1.9671343912433032</v>
      </c>
      <c r="F4" s="8"/>
      <c r="G4" s="8"/>
      <c r="H4" s="8"/>
      <c r="I4" s="8"/>
      <c r="J4" s="3" t="s">
        <v>9</v>
      </c>
      <c r="K4" s="5">
        <f>'EM -Octobre'!K4</f>
        <v>2.1455733802332042</v>
      </c>
      <c r="L4" s="5">
        <f>'EM -Octobre'!L4</f>
        <v>3.8773765682630108</v>
      </c>
      <c r="M4" s="5">
        <f>'EM -Octobre'!M4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1.7312506827274785</v>
      </c>
      <c r="D5" s="7"/>
      <c r="E5" s="7"/>
      <c r="F5" s="8"/>
      <c r="G5" s="8"/>
      <c r="H5" s="8"/>
      <c r="I5" s="8"/>
      <c r="J5" s="3" t="s">
        <v>10</v>
      </c>
      <c r="K5" s="5">
        <f>'EM -Octobre'!K5</f>
        <v>2.1707764572965234</v>
      </c>
      <c r="L5" s="5">
        <f>'EM -Octobre'!L5</f>
        <v>3.8292932388332752</v>
      </c>
      <c r="M5" s="5">
        <f>'EM -Octobre'!M5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5">
        <f>'EM -Octobre'!K6</f>
        <v>2.0592514729008271</v>
      </c>
      <c r="L6" s="5">
        <f>'EM -Octobre'!L6</f>
        <v>3.2139651655074846</v>
      </c>
      <c r="M6" s="5">
        <f>'EM -Octobre'!M6</f>
        <v>1.8449966193373881</v>
      </c>
    </row>
    <row r="7" spans="1:13" ht="15.75">
      <c r="A7" s="7"/>
      <c r="B7" s="25">
        <f>1+1/(12*C5)+1/(288*C5*C5)-139/(51840*C5*C5*C5)</f>
        <v>1.0487764984312964</v>
      </c>
      <c r="C7" s="13" t="s">
        <v>26</v>
      </c>
      <c r="D7" s="12"/>
      <c r="E7" s="12"/>
      <c r="J7" s="3" t="s">
        <v>12</v>
      </c>
      <c r="K7" s="5">
        <f>'EM -Octobre'!K7</f>
        <v>2.0620445051766203</v>
      </c>
      <c r="L7" s="5">
        <f>'EM -Octobre'!L7</f>
        <v>3.7390454203664212</v>
      </c>
      <c r="M7" s="5">
        <f>'EM -Octobre'!M7</f>
        <v>1.8621820615795657</v>
      </c>
    </row>
    <row r="8" spans="1:13" ht="15.75">
      <c r="A8" s="7"/>
      <c r="B8" s="26">
        <f>EXP(-C5)</f>
        <v>0.17706282201747373</v>
      </c>
      <c r="C8" s="14"/>
      <c r="D8" s="7"/>
      <c r="E8" s="7"/>
      <c r="G8" s="96"/>
      <c r="I8" s="15" t="s">
        <v>50</v>
      </c>
      <c r="J8" s="3" t="s">
        <v>13</v>
      </c>
      <c r="K8" s="5">
        <f>'EM -Octobre'!K8</f>
        <v>1.9726867920890041</v>
      </c>
      <c r="L8" s="5">
        <f>'EM -Octobre'!L8</f>
        <v>3.6650277804413531</v>
      </c>
      <c r="M8" s="5">
        <f>'EM -Octobre'!M8</f>
        <v>1.7795307443365633</v>
      </c>
    </row>
    <row r="9" spans="1:13" ht="15.75">
      <c r="A9" s="7"/>
      <c r="B9" s="27">
        <f>POWER(C5,C5-1)</f>
        <v>1.4938289847097497</v>
      </c>
      <c r="C9" s="16"/>
      <c r="D9" s="7"/>
      <c r="E9" s="7"/>
      <c r="F9" s="20">
        <f>E20/I9</f>
        <v>0.39469656065945208</v>
      </c>
      <c r="G9" s="97"/>
      <c r="I9" s="63">
        <f>M13</f>
        <v>1.7503692999357745</v>
      </c>
      <c r="J9" s="3" t="s">
        <v>14</v>
      </c>
      <c r="K9" s="5">
        <f>'EM -Octobre'!K9</f>
        <v>1.9587371016143451</v>
      </c>
      <c r="L9" s="5">
        <f>'EM -Octobre'!L9</f>
        <v>3.9164097168812715</v>
      </c>
      <c r="M9" s="5">
        <f>'EM -Octobre'!M9</f>
        <v>1.7734685255597809</v>
      </c>
    </row>
    <row r="10" spans="1:13" ht="15.75">
      <c r="A10" s="7"/>
      <c r="B10" s="28">
        <f>SQRT(C5*2*22/7)</f>
        <v>3.2988099594509412</v>
      </c>
      <c r="C10" s="17"/>
      <c r="D10" s="7"/>
      <c r="E10" s="7"/>
      <c r="G10" s="97"/>
      <c r="J10" s="3" t="s">
        <v>15</v>
      </c>
      <c r="K10" s="5">
        <f>'EM -Octobre'!K10</f>
        <v>1.9518810869115431</v>
      </c>
      <c r="L10" s="5">
        <f>'EM -Octobre'!L10</f>
        <v>2.7901732491043694</v>
      </c>
      <c r="M10" s="5">
        <f>'EM -Octobre'!M10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1.556213241689923E-2</v>
      </c>
      <c r="H11" s="60" t="s">
        <v>45</v>
      </c>
      <c r="I11" s="60"/>
      <c r="J11" s="3" t="s">
        <v>16</v>
      </c>
      <c r="K11" s="5">
        <f>'EM -Octobre'!K11</f>
        <v>1.7739785700937789</v>
      </c>
      <c r="L11" s="5">
        <f>'EM -Octobre'!L11</f>
        <v>3.2314920501178115</v>
      </c>
      <c r="M11" s="5">
        <f>'EM -Octobre'!M11</f>
        <v>1.5898268398268449</v>
      </c>
    </row>
    <row r="12" spans="1:13" ht="21">
      <c r="A12" s="4" t="s">
        <v>27</v>
      </c>
      <c r="B12" s="29">
        <f>B7*B8*B9*B10</f>
        <v>0.91509989903951106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5">
        <f>SQRT(G12)</f>
        <v>0</v>
      </c>
      <c r="J12" s="3" t="s">
        <v>17</v>
      </c>
      <c r="K12" s="5">
        <f>'EM -Octobre'!K12</f>
        <v>1.9587310321361417</v>
      </c>
      <c r="L12" s="5">
        <f>'EM -Octobre'!L12</f>
        <v>3.0030963436217801</v>
      </c>
      <c r="M12" s="5">
        <f>'EM -Octobre'!M12</f>
        <v>1.7494152046783538</v>
      </c>
    </row>
    <row r="13" spans="1:13" ht="18.75">
      <c r="A13" s="7"/>
      <c r="B13" s="22" t="s">
        <v>22</v>
      </c>
      <c r="C13" s="10">
        <f>C4</f>
        <v>2.7350401814877445</v>
      </c>
      <c r="D13" s="9" t="s">
        <v>23</v>
      </c>
      <c r="E13" s="10">
        <f>E4</f>
        <v>1.9671343912433032</v>
      </c>
      <c r="F13" t="s">
        <v>43</v>
      </c>
      <c r="G13" s="57">
        <f>(H17-G2)*(H17-G2)</f>
        <v>1.556213241689923E-2</v>
      </c>
      <c r="H13" s="60" t="s">
        <v>47</v>
      </c>
      <c r="I13" s="61">
        <f>1-G12/G13</f>
        <v>1</v>
      </c>
      <c r="J13" s="3" t="s">
        <v>18</v>
      </c>
      <c r="K13" s="5">
        <f>'EM -Octobre'!K13</f>
        <v>1.9671343912433032</v>
      </c>
      <c r="L13" s="5">
        <f>'EM -Octobre'!L13</f>
        <v>2.7350401814877445</v>
      </c>
      <c r="M13" s="5">
        <f>'EM -Octobre'!M13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1.3656253413637391</v>
      </c>
      <c r="D14" s="7"/>
      <c r="E14" s="7"/>
      <c r="F14" s="99" t="s">
        <v>32</v>
      </c>
      <c r="G14" s="100"/>
      <c r="H14" s="59">
        <f>E13*E13*(B12-B20)</f>
        <v>0.47729409252429927</v>
      </c>
      <c r="J14" s="3" t="s">
        <v>19</v>
      </c>
      <c r="K14" s="5">
        <f>'EM -Octobre'!K14</f>
        <v>1.9791032207770489</v>
      </c>
      <c r="L14" s="5">
        <f>'EM -Octobre'!L14</f>
        <v>3.2147869182157804</v>
      </c>
      <c r="M14" s="5">
        <f>'EM -Octobre'!M14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5">
        <f>'EM -Octobre'!K15</f>
        <v>2.0107589286401182</v>
      </c>
      <c r="L15" s="5">
        <f>'EM -Octobre'!L15</f>
        <v>3.4848286144542762</v>
      </c>
      <c r="M15" s="5">
        <f>'EM -Octobre'!M15</f>
        <v>1.809278652257581</v>
      </c>
    </row>
    <row r="16" spans="1:13">
      <c r="A16" s="7"/>
      <c r="B16" s="25">
        <f>1+1/(12*C14)+1/(288*C14*C14)-139/(51840*C14*C14*C14)</f>
        <v>1.061831131556539</v>
      </c>
      <c r="C16" s="13" t="s">
        <v>26</v>
      </c>
      <c r="D16" s="12"/>
      <c r="E16" s="12"/>
    </row>
    <row r="17" spans="1:15" ht="21">
      <c r="A17" s="7"/>
      <c r="B17" s="26">
        <f>EXP(-C14)</f>
        <v>0.25522102581101502</v>
      </c>
      <c r="C17" s="14"/>
      <c r="D17" s="7"/>
      <c r="E17" s="7"/>
      <c r="F17" s="99" t="s">
        <v>51</v>
      </c>
      <c r="G17" s="100"/>
      <c r="H17" s="35">
        <f>E13*B21</f>
        <v>1.7503692999357745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1.1206774943979834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2.7350401814877445</v>
      </c>
      <c r="L18" s="54">
        <f>E4</f>
        <v>1.9671343912433032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2.9298345887001034</v>
      </c>
      <c r="C19" s="17"/>
      <c r="D19" s="7"/>
      <c r="E19" s="7"/>
      <c r="F19" s="33"/>
      <c r="G19" s="34"/>
      <c r="J19" s="7">
        <v>0.25</v>
      </c>
      <c r="K19" s="50">
        <f>K18</f>
        <v>2.7350401814877445</v>
      </c>
      <c r="L19" s="50">
        <f>L18</f>
        <v>1.9671343912433032</v>
      </c>
      <c r="M19" s="51">
        <f>N19-N18</f>
        <v>3.5393552291950181E-3</v>
      </c>
      <c r="N19" s="52">
        <f t="shared" ref="N19:N49" si="0">WEIBULL(J19,K19,L19,TRUE)</f>
        <v>3.5393552291950181E-3</v>
      </c>
      <c r="O19">
        <f t="shared" ref="O19:O62" si="1">J19*M19</f>
        <v>8.8483880729875453E-4</v>
      </c>
    </row>
    <row r="20" spans="1:15" ht="21">
      <c r="A20" s="4" t="s">
        <v>29</v>
      </c>
      <c r="B20" s="29">
        <f>B21*B21</f>
        <v>0.79175590800529116</v>
      </c>
      <c r="C20" s="88" t="s">
        <v>30</v>
      </c>
      <c r="D20" s="89"/>
      <c r="E20" s="10">
        <f>E13*SQRT(B12-B20)</f>
        <v>0.69086474256854313</v>
      </c>
      <c r="F20" s="34"/>
      <c r="G20" s="34"/>
      <c r="J20" s="7">
        <v>0.5</v>
      </c>
      <c r="K20" s="50">
        <f t="shared" ref="K20:L35" si="2">K19</f>
        <v>2.7350401814877445</v>
      </c>
      <c r="L20" s="50">
        <f t="shared" si="2"/>
        <v>1.9671343912433032</v>
      </c>
      <c r="M20" s="51">
        <f t="shared" ref="M20:M62" si="3">N20-N19</f>
        <v>1.9790233512933963E-2</v>
      </c>
      <c r="N20" s="52">
        <f t="shared" si="0"/>
        <v>2.3329588742128982E-2</v>
      </c>
      <c r="O20">
        <f t="shared" si="1"/>
        <v>9.8951167564669817E-3</v>
      </c>
    </row>
    <row r="21" spans="1:15" ht="21">
      <c r="A21" s="4" t="s">
        <v>31</v>
      </c>
      <c r="B21" s="29">
        <f>B16*B17*B18*B19</f>
        <v>0.88980666889234494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2.7350401814877445</v>
      </c>
      <c r="L21" s="50">
        <f t="shared" si="2"/>
        <v>1.9671343912433032</v>
      </c>
      <c r="M21" s="51">
        <f t="shared" si="3"/>
        <v>4.5725285990808051E-2</v>
      </c>
      <c r="N21" s="52">
        <f t="shared" si="0"/>
        <v>6.9054874732937033E-2</v>
      </c>
      <c r="O21">
        <f t="shared" si="1"/>
        <v>3.4293964493106038E-2</v>
      </c>
    </row>
    <row r="22" spans="1:15">
      <c r="J22" s="7">
        <v>1</v>
      </c>
      <c r="K22" s="50">
        <f t="shared" si="2"/>
        <v>2.7350401814877445</v>
      </c>
      <c r="L22" s="50">
        <f t="shared" si="2"/>
        <v>1.9671343912433032</v>
      </c>
      <c r="M22" s="51">
        <f t="shared" si="3"/>
        <v>7.6380930917355983E-2</v>
      </c>
      <c r="N22" s="52">
        <f t="shared" si="0"/>
        <v>0.14543580565029302</v>
      </c>
      <c r="O22">
        <f t="shared" si="1"/>
        <v>7.6380930917355983E-2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2.7350401814877445</v>
      </c>
      <c r="L23" s="50">
        <f t="shared" si="2"/>
        <v>1.9671343912433032</v>
      </c>
      <c r="M23" s="51">
        <f t="shared" si="3"/>
        <v>0.10580482417755521</v>
      </c>
      <c r="N23" s="52">
        <f t="shared" si="0"/>
        <v>0.25124062982784823</v>
      </c>
      <c r="O23">
        <f t="shared" si="1"/>
        <v>0.13225603022194402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1.8751175761439018</v>
      </c>
      <c r="J24" s="7">
        <f t="shared" ref="J24:J55" si="4">J23+0.25</f>
        <v>1.5</v>
      </c>
      <c r="K24" s="50">
        <f t="shared" si="2"/>
        <v>2.7350401814877445</v>
      </c>
      <c r="L24" s="50">
        <f t="shared" si="2"/>
        <v>1.9671343912433032</v>
      </c>
      <c r="M24" s="51">
        <f t="shared" si="3"/>
        <v>0.12774232334498714</v>
      </c>
      <c r="N24" s="52">
        <f t="shared" si="0"/>
        <v>0.37898295317283537</v>
      </c>
      <c r="O24">
        <f t="shared" si="1"/>
        <v>0.19161348501748071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2.7350401814877445</v>
      </c>
      <c r="L25" s="50">
        <f t="shared" si="2"/>
        <v>1.9671343912433032</v>
      </c>
      <c r="M25" s="51">
        <f t="shared" si="3"/>
        <v>0.137285211260883</v>
      </c>
      <c r="N25" s="52">
        <f t="shared" si="0"/>
        <v>0.51626816443371837</v>
      </c>
      <c r="O25">
        <f t="shared" si="1"/>
        <v>0.24024911970654525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2.7350401814877445</v>
      </c>
      <c r="L26" s="50">
        <f t="shared" si="2"/>
        <v>1.9671343912433032</v>
      </c>
      <c r="M26" s="51">
        <f t="shared" si="3"/>
        <v>0.13251809587749874</v>
      </c>
      <c r="N26" s="52">
        <f t="shared" si="0"/>
        <v>0.64878626031121711</v>
      </c>
      <c r="O26">
        <f t="shared" si="1"/>
        <v>0.26503619175499749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2.7350401814877445</v>
      </c>
      <c r="L27" s="50">
        <f t="shared" si="2"/>
        <v>1.9671343912433032</v>
      </c>
      <c r="M27" s="51">
        <f t="shared" si="3"/>
        <v>0.11524612862873895</v>
      </c>
      <c r="N27" s="52">
        <f t="shared" si="0"/>
        <v>0.76403238893995606</v>
      </c>
      <c r="O27">
        <f t="shared" si="1"/>
        <v>0.25930378941466264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2.7350401814877445</v>
      </c>
      <c r="L28" s="50">
        <f t="shared" si="2"/>
        <v>1.9671343912433032</v>
      </c>
      <c r="M28" s="51">
        <f t="shared" si="3"/>
        <v>9.0287900365768503E-2</v>
      </c>
      <c r="N28" s="52">
        <f t="shared" si="0"/>
        <v>0.85432028930572457</v>
      </c>
      <c r="O28">
        <f t="shared" si="1"/>
        <v>0.22571975091442126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2.7350401814877445</v>
      </c>
      <c r="L29" s="50">
        <f t="shared" si="2"/>
        <v>1.9671343912433032</v>
      </c>
      <c r="M29" s="51">
        <f t="shared" si="3"/>
        <v>6.3596923448485443E-2</v>
      </c>
      <c r="N29" s="52">
        <f t="shared" si="0"/>
        <v>0.91791721275421001</v>
      </c>
      <c r="O29">
        <f t="shared" si="1"/>
        <v>0.17489153948333497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2.7350401814877445</v>
      </c>
      <c r="L30" s="50">
        <f t="shared" si="2"/>
        <v>1.9671343912433032</v>
      </c>
      <c r="M30" s="51">
        <f t="shared" si="3"/>
        <v>4.0152316735070692E-2</v>
      </c>
      <c r="N30" s="52">
        <f t="shared" si="0"/>
        <v>0.9580695294892807</v>
      </c>
      <c r="O30">
        <f t="shared" si="1"/>
        <v>0.12045695020521208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2.7350401814877445</v>
      </c>
      <c r="L31" s="50">
        <f t="shared" si="2"/>
        <v>1.9671343912433032</v>
      </c>
      <c r="M31" s="51">
        <f t="shared" si="3"/>
        <v>2.263661299040487E-2</v>
      </c>
      <c r="N31" s="52">
        <f t="shared" si="0"/>
        <v>0.98070614247968557</v>
      </c>
      <c r="O31">
        <f t="shared" si="1"/>
        <v>7.3568992218815826E-2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2.7350401814877445</v>
      </c>
      <c r="L32" s="50">
        <f t="shared" si="2"/>
        <v>1.9671343912433032</v>
      </c>
      <c r="M32" s="51">
        <f t="shared" si="3"/>
        <v>1.1347487892779617E-2</v>
      </c>
      <c r="N32" s="52">
        <f t="shared" si="0"/>
        <v>0.99205363037246519</v>
      </c>
      <c r="O32">
        <f t="shared" si="1"/>
        <v>3.9716207624728661E-2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2.7350401814877445</v>
      </c>
      <c r="L33" s="50">
        <f t="shared" si="2"/>
        <v>1.9671343912433032</v>
      </c>
      <c r="M33" s="51">
        <f t="shared" si="3"/>
        <v>5.0350952718193343E-3</v>
      </c>
      <c r="N33" s="52">
        <f t="shared" si="0"/>
        <v>0.99708872564428452</v>
      </c>
      <c r="O33">
        <f t="shared" si="1"/>
        <v>1.8881607269322503E-2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2.7350401814877445</v>
      </c>
      <c r="L34" s="50">
        <f t="shared" si="2"/>
        <v>1.9671343912433032</v>
      </c>
      <c r="M34" s="51">
        <f t="shared" si="3"/>
        <v>1.9682625332541059E-3</v>
      </c>
      <c r="N34" s="52">
        <f t="shared" si="0"/>
        <v>0.99905698817753863</v>
      </c>
      <c r="O34">
        <f t="shared" si="1"/>
        <v>7.8730501330164238E-3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2.7350401814877445</v>
      </c>
      <c r="L35" s="50">
        <f t="shared" si="2"/>
        <v>1.9671343912433032</v>
      </c>
      <c r="M35" s="51">
        <f t="shared" si="3"/>
        <v>6.7455643900471429E-4</v>
      </c>
      <c r="N35" s="52">
        <f t="shared" si="0"/>
        <v>0.99973154461654334</v>
      </c>
      <c r="O35">
        <f t="shared" si="1"/>
        <v>2.8668648657700357E-3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2.7350401814877445</v>
      </c>
      <c r="L36" s="50">
        <f t="shared" si="5"/>
        <v>1.9671343912433032</v>
      </c>
      <c r="M36" s="51">
        <f t="shared" si="3"/>
        <v>2.0168372432893822E-4</v>
      </c>
      <c r="N36" s="52">
        <f t="shared" si="0"/>
        <v>0.99993322834087228</v>
      </c>
      <c r="O36">
        <f t="shared" si="1"/>
        <v>9.0757675948022198E-4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2.7350401814877445</v>
      </c>
      <c r="L37" s="50">
        <f t="shared" si="5"/>
        <v>1.9671343912433032</v>
      </c>
      <c r="M37" s="51">
        <f t="shared" si="3"/>
        <v>5.2345159719857648E-5</v>
      </c>
      <c r="N37" s="52">
        <f t="shared" si="0"/>
        <v>0.99998557350059214</v>
      </c>
      <c r="O37">
        <f t="shared" si="1"/>
        <v>2.4863950866932383E-4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2.7350401814877445</v>
      </c>
      <c r="L38" s="50">
        <f t="shared" si="5"/>
        <v>1.9671343912433032</v>
      </c>
      <c r="M38" s="51">
        <f t="shared" si="3"/>
        <v>1.173435104506737E-5</v>
      </c>
      <c r="N38" s="52">
        <f t="shared" si="0"/>
        <v>0.99999730785163721</v>
      </c>
      <c r="O38">
        <f t="shared" si="1"/>
        <v>5.8671755225336852E-5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2.7350401814877445</v>
      </c>
      <c r="L39" s="50">
        <f t="shared" si="5"/>
        <v>1.9671343912433032</v>
      </c>
      <c r="M39" s="51">
        <f t="shared" si="3"/>
        <v>2.2606679213055259E-6</v>
      </c>
      <c r="N39" s="52">
        <f t="shared" si="0"/>
        <v>0.99999956851955851</v>
      </c>
      <c r="O39">
        <f t="shared" si="1"/>
        <v>1.1868506586854011E-5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2.7350401814877445</v>
      </c>
      <c r="L40" s="50">
        <f t="shared" si="5"/>
        <v>1.9671343912433032</v>
      </c>
      <c r="M40" s="51">
        <f t="shared" si="3"/>
        <v>3.7241486983141669E-7</v>
      </c>
      <c r="N40" s="52">
        <f t="shared" si="0"/>
        <v>0.99999994093442834</v>
      </c>
      <c r="O40">
        <f t="shared" si="1"/>
        <v>2.0482817840727918E-6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2.7350401814877445</v>
      </c>
      <c r="L41" s="50">
        <f t="shared" si="5"/>
        <v>1.9671343912433032</v>
      </c>
      <c r="M41" s="51">
        <f t="shared" si="3"/>
        <v>5.2197477562465622E-8</v>
      </c>
      <c r="N41" s="52">
        <f t="shared" si="0"/>
        <v>0.99999999313190591</v>
      </c>
      <c r="O41">
        <f t="shared" si="1"/>
        <v>3.0013549598417733E-7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2.7350401814877445</v>
      </c>
      <c r="L42" s="50">
        <f t="shared" si="5"/>
        <v>1.9671343912433032</v>
      </c>
      <c r="M42" s="51">
        <f t="shared" si="3"/>
        <v>6.1933913553247066E-9</v>
      </c>
      <c r="N42" s="52">
        <f t="shared" si="0"/>
        <v>0.99999999932529726</v>
      </c>
      <c r="O42">
        <f t="shared" si="1"/>
        <v>3.716034813194824E-8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2.7350401814877445</v>
      </c>
      <c r="L43" s="50">
        <f t="shared" si="5"/>
        <v>1.9671343912433032</v>
      </c>
      <c r="M43" s="51">
        <f t="shared" si="3"/>
        <v>6.1900518044666342E-10</v>
      </c>
      <c r="N43" s="52">
        <f t="shared" si="0"/>
        <v>0.99999999994430244</v>
      </c>
      <c r="O43">
        <f t="shared" si="1"/>
        <v>3.8687823777916464E-9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2.7350401814877445</v>
      </c>
      <c r="L44" s="50">
        <f t="shared" si="5"/>
        <v>1.9671343912433032</v>
      </c>
      <c r="M44" s="51">
        <f t="shared" si="3"/>
        <v>5.1854298632747486E-11</v>
      </c>
      <c r="N44" s="52">
        <f t="shared" si="0"/>
        <v>0.99999999999615674</v>
      </c>
      <c r="O44">
        <f t="shared" si="1"/>
        <v>3.3705294111285866E-10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2.7350401814877445</v>
      </c>
      <c r="L45" s="50">
        <f t="shared" si="5"/>
        <v>1.9671343912433032</v>
      </c>
      <c r="M45" s="51">
        <f t="shared" si="3"/>
        <v>3.6227687516543483E-12</v>
      </c>
      <c r="N45" s="52">
        <f t="shared" si="0"/>
        <v>0.99999999999977951</v>
      </c>
      <c r="O45">
        <f t="shared" si="1"/>
        <v>2.4453689073666851E-11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2.7350401814877445</v>
      </c>
      <c r="L46" s="50">
        <f t="shared" si="5"/>
        <v>1.9671343912433032</v>
      </c>
      <c r="M46" s="51">
        <f t="shared" si="3"/>
        <v>2.1005419625907962E-13</v>
      </c>
      <c r="N46" s="52">
        <f t="shared" si="0"/>
        <v>0.99999999999998956</v>
      </c>
      <c r="O46">
        <f t="shared" si="1"/>
        <v>1.4703793738135573E-12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2.7350401814877445</v>
      </c>
      <c r="L47" s="50">
        <f t="shared" si="5"/>
        <v>1.9671343912433032</v>
      </c>
      <c r="M47" s="51">
        <f t="shared" si="3"/>
        <v>9.9920072216264089E-15</v>
      </c>
      <c r="N47" s="52">
        <f t="shared" si="0"/>
        <v>0.99999999999999956</v>
      </c>
      <c r="O47">
        <f t="shared" si="1"/>
        <v>7.2442052356791464E-14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2.7350401814877445</v>
      </c>
      <c r="L48" s="50">
        <f t="shared" si="5"/>
        <v>1.9671343912433032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2.7350401814877445</v>
      </c>
      <c r="L49" s="50">
        <f t="shared" si="5"/>
        <v>1.9671343912433032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2.7350401814877445</v>
      </c>
      <c r="L50" s="50">
        <f t="shared" si="5"/>
        <v>1.9671343912433032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2.7350401814877445</v>
      </c>
      <c r="L51" s="50">
        <f t="shared" si="5"/>
        <v>1.9671343912433032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2.7350401814877445</v>
      </c>
      <c r="L52" s="50">
        <f t="shared" si="7"/>
        <v>1.9671343912433032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2.7350401814877445</v>
      </c>
      <c r="L53" s="50">
        <f t="shared" si="7"/>
        <v>1.9671343912433032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2.7350401814877445</v>
      </c>
      <c r="L54" s="50">
        <f t="shared" si="7"/>
        <v>1.9671343912433032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2.7350401814877445</v>
      </c>
      <c r="L55" s="50">
        <f t="shared" si="7"/>
        <v>1.9671343912433032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2.7350401814877445</v>
      </c>
      <c r="L56" s="50">
        <f t="shared" si="7"/>
        <v>1.9671343912433032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2.7350401814877445</v>
      </c>
      <c r="L57" s="50">
        <f t="shared" si="7"/>
        <v>1.9671343912433032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2.7350401814877445</v>
      </c>
      <c r="L58" s="50">
        <f t="shared" si="7"/>
        <v>1.9671343912433032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2.7350401814877445</v>
      </c>
      <c r="L59" s="50">
        <f t="shared" si="7"/>
        <v>1.9671343912433032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2.7350401814877445</v>
      </c>
      <c r="L60" s="50">
        <f t="shared" si="7"/>
        <v>1.9671343912433032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2.7350401814877445</v>
      </c>
      <c r="L61" s="50">
        <f t="shared" si="7"/>
        <v>1.9671343912433032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2.7350401814877445</v>
      </c>
      <c r="L62" s="50">
        <f t="shared" si="7"/>
        <v>1.9671343912433032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O85"/>
  <sheetViews>
    <sheetView topLeftCell="D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1.8979861250791641</v>
      </c>
      <c r="I2" s="56">
        <f>G2-I9</f>
        <v>0.1247766786989859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5">
        <f>'EM -Nov'!K3</f>
        <v>2.129209133209077</v>
      </c>
      <c r="L3" s="5">
        <f>'EM -Nov'!L3</f>
        <v>4.6022367406110156</v>
      </c>
      <c r="M3" s="5">
        <f>'EM -Nov'!M3</f>
        <v>1.9457708871662234</v>
      </c>
    </row>
    <row r="4" spans="1:13" ht="18.75">
      <c r="A4" s="7"/>
      <c r="B4" s="22" t="s">
        <v>22</v>
      </c>
      <c r="C4" s="62">
        <f>L14</f>
        <v>3.2147869182157804</v>
      </c>
      <c r="D4" s="9" t="s">
        <v>23</v>
      </c>
      <c r="E4" s="62">
        <f>K14</f>
        <v>1.9791032207770489</v>
      </c>
      <c r="F4" s="8"/>
      <c r="G4" s="8"/>
      <c r="H4" s="8"/>
      <c r="I4" s="8"/>
      <c r="J4" s="3" t="s">
        <v>9</v>
      </c>
      <c r="K4" s="5">
        <f>'EM -Nov'!K4</f>
        <v>2.1455733802332042</v>
      </c>
      <c r="L4" s="5">
        <f>'EM -Nov'!L4</f>
        <v>3.8773765682630108</v>
      </c>
      <c r="M4" s="5">
        <f>'EM -Nov'!M4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1.6221252141681628</v>
      </c>
      <c r="D5" s="7"/>
      <c r="E5" s="7"/>
      <c r="F5" s="8"/>
      <c r="G5" s="8"/>
      <c r="H5" s="8"/>
      <c r="I5" s="8"/>
      <c r="J5" s="3" t="s">
        <v>10</v>
      </c>
      <c r="K5" s="5">
        <f>'EM -Nov'!K5</f>
        <v>2.1707764572965234</v>
      </c>
      <c r="L5" s="5">
        <f>'EM -Nov'!L5</f>
        <v>3.8292932388332752</v>
      </c>
      <c r="M5" s="5">
        <f>'EM -Nov'!M5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5">
        <f>'EM -Nov'!K6</f>
        <v>2.0592514729008271</v>
      </c>
      <c r="L6" s="5">
        <f>'EM -Nov'!L6</f>
        <v>3.2139651655074846</v>
      </c>
      <c r="M6" s="5">
        <f>'EM -Nov'!M6</f>
        <v>1.8449966193373881</v>
      </c>
    </row>
    <row r="7" spans="1:13" ht="15.75">
      <c r="A7" s="7"/>
      <c r="B7" s="25">
        <f>1+1/(12*C5)+1/(288*C5*C5)-139/(51840*C5*C5*C5)</f>
        <v>1.0520643261261455</v>
      </c>
      <c r="C7" s="13" t="s">
        <v>26</v>
      </c>
      <c r="D7" s="12"/>
      <c r="E7" s="12"/>
      <c r="J7" s="3" t="s">
        <v>12</v>
      </c>
      <c r="K7" s="5">
        <f>'EM -Nov'!K7</f>
        <v>2.0620445051766203</v>
      </c>
      <c r="L7" s="5">
        <f>'EM -Nov'!L7</f>
        <v>3.7390454203664212</v>
      </c>
      <c r="M7" s="5">
        <f>'EM -Nov'!M7</f>
        <v>1.8621820615795657</v>
      </c>
    </row>
    <row r="8" spans="1:13" ht="15.75">
      <c r="A8" s="7"/>
      <c r="B8" s="26">
        <f>EXP(-C5)</f>
        <v>0.19747856855626364</v>
      </c>
      <c r="C8" s="14"/>
      <c r="D8" s="7"/>
      <c r="E8" s="7"/>
      <c r="G8" s="96"/>
      <c r="I8" s="15" t="s">
        <v>50</v>
      </c>
      <c r="J8" s="3" t="s">
        <v>13</v>
      </c>
      <c r="K8" s="5">
        <f>'EM -Nov'!K8</f>
        <v>1.9726867920890041</v>
      </c>
      <c r="L8" s="5">
        <f>'EM -Nov'!L8</f>
        <v>3.6650277804413531</v>
      </c>
      <c r="M8" s="5">
        <f>'EM -Nov'!M8</f>
        <v>1.7795307443365633</v>
      </c>
    </row>
    <row r="9" spans="1:13" ht="15.75">
      <c r="A9" s="7"/>
      <c r="B9" s="27">
        <f>POWER(C5,C5-1)</f>
        <v>1.3511351326049788</v>
      </c>
      <c r="C9" s="16"/>
      <c r="D9" s="7"/>
      <c r="E9" s="7"/>
      <c r="F9" s="20">
        <f>E20/I9</f>
        <v>0.34146649083593156</v>
      </c>
      <c r="G9" s="97"/>
      <c r="I9" s="63">
        <f>M14</f>
        <v>1.7732094463801782</v>
      </c>
      <c r="J9" s="3" t="s">
        <v>14</v>
      </c>
      <c r="K9" s="5">
        <f>'EM -Nov'!K9</f>
        <v>1.9587371016143451</v>
      </c>
      <c r="L9" s="5">
        <f>'EM -Nov'!L9</f>
        <v>3.9164097168812715</v>
      </c>
      <c r="M9" s="5">
        <f>'EM -Nov'!M9</f>
        <v>1.7734685255597809</v>
      </c>
    </row>
    <row r="10" spans="1:13" ht="15.75">
      <c r="A10" s="7"/>
      <c r="B10" s="28">
        <f>SQRT(C5*2*22/7)</f>
        <v>3.1931513637649824</v>
      </c>
      <c r="C10" s="17"/>
      <c r="D10" s="7"/>
      <c r="E10" s="7"/>
      <c r="G10" s="97"/>
      <c r="J10" s="3" t="s">
        <v>15</v>
      </c>
      <c r="K10" s="5">
        <f>'EM -Nov'!K10</f>
        <v>1.9518810869115431</v>
      </c>
      <c r="L10" s="5">
        <f>'EM -Nov'!L10</f>
        <v>2.7901732491043694</v>
      </c>
      <c r="M10" s="5">
        <f>'EM -Nov'!M10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1.5569219547149961E-2</v>
      </c>
      <c r="H11" s="60" t="s">
        <v>45</v>
      </c>
      <c r="I11" s="60"/>
      <c r="J11" s="3" t="s">
        <v>16</v>
      </c>
      <c r="K11" s="5">
        <f>'EM -Nov'!K11</f>
        <v>1.7739785700937789</v>
      </c>
      <c r="L11" s="5">
        <f>'EM -Nov'!L11</f>
        <v>3.2314920501178115</v>
      </c>
      <c r="M11" s="5">
        <f>'EM -Nov'!M11</f>
        <v>1.5898268398268449</v>
      </c>
    </row>
    <row r="12" spans="1:13" ht="21">
      <c r="A12" s="4" t="s">
        <v>27</v>
      </c>
      <c r="B12" s="29">
        <f>B7*B8*B9*B10</f>
        <v>0.89635605724967682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5">
        <f>SQRT(G12)</f>
        <v>0</v>
      </c>
      <c r="J12" s="3" t="s">
        <v>17</v>
      </c>
      <c r="K12" s="5">
        <f>'EM -Nov'!K12</f>
        <v>1.9587310321361417</v>
      </c>
      <c r="L12" s="5">
        <f>'EM -Nov'!L12</f>
        <v>3.0030963436217801</v>
      </c>
      <c r="M12" s="5">
        <f>'EM -Nov'!M12</f>
        <v>1.7494152046783538</v>
      </c>
    </row>
    <row r="13" spans="1:13" ht="18.75">
      <c r="A13" s="7"/>
      <c r="B13" s="22" t="s">
        <v>22</v>
      </c>
      <c r="C13" s="10">
        <f>C4</f>
        <v>3.2147869182157804</v>
      </c>
      <c r="D13" s="9" t="s">
        <v>23</v>
      </c>
      <c r="E13" s="10">
        <f>E4</f>
        <v>1.9791032207770489</v>
      </c>
      <c r="F13" t="s">
        <v>43</v>
      </c>
      <c r="G13" s="57">
        <f>(H17-G2)*(H17-G2)</f>
        <v>1.5569219547149961E-2</v>
      </c>
      <c r="H13" s="60" t="s">
        <v>47</v>
      </c>
      <c r="I13" s="61">
        <f>1-G12/G13</f>
        <v>1</v>
      </c>
      <c r="J13" s="3" t="s">
        <v>18</v>
      </c>
      <c r="K13" s="5">
        <f>'EM -Nov'!K13</f>
        <v>1.9671343912433032</v>
      </c>
      <c r="L13" s="5">
        <f>'EM -Nov'!L13</f>
        <v>2.7350401814877445</v>
      </c>
      <c r="M13" s="5">
        <f>'EM -Nov'!M13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1.3110626070840814</v>
      </c>
      <c r="D14" s="7"/>
      <c r="E14" s="7"/>
      <c r="F14" s="99" t="s">
        <v>32</v>
      </c>
      <c r="G14" s="100"/>
      <c r="H14" s="59">
        <f>E13*E13*(B12-B20)</f>
        <v>0.36662008635641496</v>
      </c>
      <c r="J14" s="3" t="s">
        <v>19</v>
      </c>
      <c r="K14" s="5">
        <f>'EM -Nov'!K14</f>
        <v>1.9791032207770489</v>
      </c>
      <c r="L14" s="5">
        <f>'EM -Nov'!L14</f>
        <v>3.2147869182157804</v>
      </c>
      <c r="M14" s="5">
        <f>'EM -Nov'!M14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5">
        <f>'EM -Nov'!K15</f>
        <v>2.0107589286401182</v>
      </c>
      <c r="L15" s="5">
        <f>'EM -Nov'!L15</f>
        <v>3.4848286144542762</v>
      </c>
      <c r="M15" s="5">
        <f>'EM -Nov'!M15</f>
        <v>1.809278652257581</v>
      </c>
    </row>
    <row r="16" spans="1:13">
      <c r="A16" s="7"/>
      <c r="B16" s="25">
        <f>1+1/(12*C14)+1/(288*C14*C14)-139/(51840*C14*C14*C14)</f>
        <v>1.0643919014354342</v>
      </c>
      <c r="C16" s="13" t="s">
        <v>26</v>
      </c>
      <c r="D16" s="12"/>
      <c r="E16" s="12"/>
    </row>
    <row r="17" spans="1:15" ht="21">
      <c r="A17" s="7"/>
      <c r="B17" s="26">
        <f>EXP(-C14)</f>
        <v>0.26953349595887827</v>
      </c>
      <c r="C17" s="14"/>
      <c r="D17" s="7"/>
      <c r="E17" s="7"/>
      <c r="F17" s="99" t="s">
        <v>51</v>
      </c>
      <c r="G17" s="100"/>
      <c r="H17" s="35">
        <f>E13*B21</f>
        <v>1.7732094463801782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1.087898182265981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3.2147869182157804</v>
      </c>
      <c r="L18" s="54">
        <f>E4</f>
        <v>1.9791032207770489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2.8707080936267668</v>
      </c>
      <c r="C19" s="17"/>
      <c r="D19" s="7"/>
      <c r="E19" s="7"/>
      <c r="F19" s="33"/>
      <c r="G19" s="34"/>
      <c r="J19" s="7">
        <v>0.25</v>
      </c>
      <c r="K19" s="50">
        <f>K18</f>
        <v>3.2147869182157804</v>
      </c>
      <c r="L19" s="50">
        <f>L18</f>
        <v>1.9791032207770489</v>
      </c>
      <c r="M19" s="51">
        <f>N19-N18</f>
        <v>1.2916412552874679E-3</v>
      </c>
      <c r="N19" s="52">
        <f t="shared" ref="N19:N49" si="0">WEIBULL(J19,K19,L19,TRUE)</f>
        <v>1.2916412552874679E-3</v>
      </c>
      <c r="O19">
        <f t="shared" ref="O19:O62" si="1">J19*M19</f>
        <v>3.2291031382186697E-4</v>
      </c>
    </row>
    <row r="20" spans="1:15" ht="21">
      <c r="A20" s="4" t="s">
        <v>29</v>
      </c>
      <c r="B20" s="29">
        <f>B21*B21</f>
        <v>0.80275529957907998</v>
      </c>
      <c r="C20" s="88" t="s">
        <v>30</v>
      </c>
      <c r="D20" s="89"/>
      <c r="E20" s="10">
        <f>E13*SQRT(B12-B20)</f>
        <v>0.60549160717256434</v>
      </c>
      <c r="F20" s="34"/>
      <c r="G20" s="34"/>
      <c r="J20" s="7">
        <v>0.5</v>
      </c>
      <c r="K20" s="50">
        <f t="shared" ref="K20:L35" si="2">K19</f>
        <v>3.2147869182157804</v>
      </c>
      <c r="L20" s="50">
        <f t="shared" si="2"/>
        <v>1.9791032207770489</v>
      </c>
      <c r="M20" s="51">
        <f t="shared" ref="M20:M62" si="3">N20-N19</f>
        <v>1.0636334143403259E-2</v>
      </c>
      <c r="N20" s="52">
        <f t="shared" si="0"/>
        <v>1.1927975398690727E-2</v>
      </c>
      <c r="O20">
        <f t="shared" si="1"/>
        <v>5.3181670717016294E-3</v>
      </c>
    </row>
    <row r="21" spans="1:15" ht="21">
      <c r="A21" s="4" t="s">
        <v>31</v>
      </c>
      <c r="B21" s="29">
        <f>B16*B17*B18*B19</f>
        <v>0.89596612635695105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3.2147869182157804</v>
      </c>
      <c r="L21" s="50">
        <f t="shared" si="2"/>
        <v>1.9791032207770489</v>
      </c>
      <c r="M21" s="51">
        <f t="shared" si="3"/>
        <v>3.1294195995455798E-2</v>
      </c>
      <c r="N21" s="52">
        <f t="shared" si="0"/>
        <v>4.3222171394146525E-2</v>
      </c>
      <c r="O21">
        <f t="shared" si="1"/>
        <v>2.3470646996591848E-2</v>
      </c>
    </row>
    <row r="22" spans="1:15">
      <c r="J22" s="7">
        <v>1</v>
      </c>
      <c r="K22" s="50">
        <f t="shared" si="2"/>
        <v>3.2147869182157804</v>
      </c>
      <c r="L22" s="50">
        <f t="shared" si="2"/>
        <v>1.9791032207770489</v>
      </c>
      <c r="M22" s="51">
        <f t="shared" si="3"/>
        <v>6.2204310413969122E-2</v>
      </c>
      <c r="N22" s="52">
        <f t="shared" si="0"/>
        <v>0.10542648180811565</v>
      </c>
      <c r="O22">
        <f t="shared" si="1"/>
        <v>6.2204310413969122E-2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3.2147869182157804</v>
      </c>
      <c r="L23" s="50">
        <f t="shared" si="2"/>
        <v>1.9791032207770489</v>
      </c>
      <c r="M23" s="51">
        <f t="shared" si="3"/>
        <v>9.8669756386141949E-2</v>
      </c>
      <c r="N23" s="52">
        <f t="shared" si="0"/>
        <v>0.2040962381942576</v>
      </c>
      <c r="O23">
        <f t="shared" si="1"/>
        <v>0.12333719548267744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1.8979861250791641</v>
      </c>
      <c r="J24" s="7">
        <f t="shared" ref="J24:J55" si="4">J23+0.25</f>
        <v>1.5</v>
      </c>
      <c r="K24" s="50">
        <f t="shared" si="2"/>
        <v>3.2147869182157804</v>
      </c>
      <c r="L24" s="50">
        <f t="shared" si="2"/>
        <v>1.9791032207770489</v>
      </c>
      <c r="M24" s="51">
        <f t="shared" si="3"/>
        <v>0.13239709535127808</v>
      </c>
      <c r="N24" s="52">
        <f t="shared" si="0"/>
        <v>0.33649333354553568</v>
      </c>
      <c r="O24">
        <f t="shared" si="1"/>
        <v>0.19859564302691712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3.2147869182157804</v>
      </c>
      <c r="L25" s="50">
        <f t="shared" si="2"/>
        <v>1.9791032207770489</v>
      </c>
      <c r="M25" s="51">
        <f t="shared" si="3"/>
        <v>0.15350295611341258</v>
      </c>
      <c r="N25" s="52">
        <f t="shared" si="0"/>
        <v>0.48999628965894826</v>
      </c>
      <c r="O25">
        <f t="shared" si="1"/>
        <v>0.26863017319847204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3.2147869182157804</v>
      </c>
      <c r="L26" s="50">
        <f t="shared" si="2"/>
        <v>1.9791032207770489</v>
      </c>
      <c r="M26" s="51">
        <f t="shared" si="3"/>
        <v>0.15454372669156835</v>
      </c>
      <c r="N26" s="52">
        <f t="shared" si="0"/>
        <v>0.64454001635051661</v>
      </c>
      <c r="O26">
        <f t="shared" si="1"/>
        <v>0.3090874533831367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3.2147869182157804</v>
      </c>
      <c r="L27" s="50">
        <f t="shared" si="2"/>
        <v>1.9791032207770489</v>
      </c>
      <c r="M27" s="51">
        <f t="shared" si="3"/>
        <v>0.13465132659236279</v>
      </c>
      <c r="N27" s="52">
        <f t="shared" si="0"/>
        <v>0.77919134294287939</v>
      </c>
      <c r="O27">
        <f t="shared" si="1"/>
        <v>0.30296548483281627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3.2147869182157804</v>
      </c>
      <c r="L28" s="50">
        <f t="shared" si="2"/>
        <v>1.9791032207770489</v>
      </c>
      <c r="M28" s="51">
        <f t="shared" si="3"/>
        <v>0.10070295039181398</v>
      </c>
      <c r="N28" s="52">
        <f t="shared" si="0"/>
        <v>0.87989429333469338</v>
      </c>
      <c r="O28">
        <f t="shared" si="1"/>
        <v>0.25175737597953496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3.2147869182157804</v>
      </c>
      <c r="L29" s="50">
        <f t="shared" si="2"/>
        <v>1.9791032207770489</v>
      </c>
      <c r="M29" s="51">
        <f t="shared" si="3"/>
        <v>6.3928358024970211E-2</v>
      </c>
      <c r="N29" s="52">
        <f t="shared" si="0"/>
        <v>0.94382265135966359</v>
      </c>
      <c r="O29">
        <f t="shared" si="1"/>
        <v>0.17580298456866808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3.2147869182157804</v>
      </c>
      <c r="L30" s="50">
        <f t="shared" si="2"/>
        <v>1.9791032207770489</v>
      </c>
      <c r="M30" s="51">
        <f t="shared" si="3"/>
        <v>3.3997153304279437E-2</v>
      </c>
      <c r="N30" s="52">
        <f t="shared" si="0"/>
        <v>0.97781980466394303</v>
      </c>
      <c r="O30">
        <f t="shared" si="1"/>
        <v>0.10199145991283831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3.2147869182157804</v>
      </c>
      <c r="L31" s="50">
        <f t="shared" si="2"/>
        <v>1.9791032207770489</v>
      </c>
      <c r="M31" s="51">
        <f t="shared" si="3"/>
        <v>1.4926262383311073E-2</v>
      </c>
      <c r="N31" s="52">
        <f t="shared" si="0"/>
        <v>0.9927460670472541</v>
      </c>
      <c r="O31">
        <f t="shared" si="1"/>
        <v>4.8510352745760987E-2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3.2147869182157804</v>
      </c>
      <c r="L32" s="50">
        <f t="shared" si="2"/>
        <v>1.9791032207770489</v>
      </c>
      <c r="M32" s="51">
        <f t="shared" si="3"/>
        <v>5.3262534471028022E-3</v>
      </c>
      <c r="N32" s="52">
        <f t="shared" si="0"/>
        <v>0.9980723204943569</v>
      </c>
      <c r="O32">
        <f t="shared" si="1"/>
        <v>1.8641887064859808E-2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3.2147869182157804</v>
      </c>
      <c r="L33" s="50">
        <f t="shared" si="2"/>
        <v>1.9791032207770489</v>
      </c>
      <c r="M33" s="51">
        <f t="shared" si="3"/>
        <v>1.5194926909688489E-3</v>
      </c>
      <c r="N33" s="52">
        <f t="shared" si="0"/>
        <v>0.99959181318532575</v>
      </c>
      <c r="O33">
        <f t="shared" si="1"/>
        <v>5.6980975911331833E-3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3.2147869182157804</v>
      </c>
      <c r="L34" s="50">
        <f t="shared" si="2"/>
        <v>1.9791032207770489</v>
      </c>
      <c r="M34" s="51">
        <f t="shared" si="3"/>
        <v>3.4066808884114508E-4</v>
      </c>
      <c r="N34" s="52">
        <f t="shared" si="0"/>
        <v>0.9999324812741669</v>
      </c>
      <c r="O34">
        <f t="shared" si="1"/>
        <v>1.3626723553645803E-3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3.2147869182157804</v>
      </c>
      <c r="L35" s="50">
        <f t="shared" si="2"/>
        <v>1.9791032207770489</v>
      </c>
      <c r="M35" s="51">
        <f t="shared" si="3"/>
        <v>5.8968365766687292E-5</v>
      </c>
      <c r="N35" s="52">
        <f t="shared" si="0"/>
        <v>0.99999144963993358</v>
      </c>
      <c r="O35">
        <f t="shared" si="1"/>
        <v>2.5061555450842099E-4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3.2147869182157804</v>
      </c>
      <c r="L36" s="50">
        <f t="shared" si="5"/>
        <v>1.9791032207770489</v>
      </c>
      <c r="M36" s="51">
        <f t="shared" si="3"/>
        <v>7.7381377610041824E-6</v>
      </c>
      <c r="N36" s="52">
        <f t="shared" si="0"/>
        <v>0.99999918777769459</v>
      </c>
      <c r="O36">
        <f t="shared" si="1"/>
        <v>3.4821619924518821E-5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3.2147869182157804</v>
      </c>
      <c r="L37" s="50">
        <f t="shared" si="5"/>
        <v>1.9791032207770489</v>
      </c>
      <c r="M37" s="51">
        <f t="shared" si="3"/>
        <v>7.5553074840861711E-7</v>
      </c>
      <c r="N37" s="52">
        <f t="shared" si="0"/>
        <v>0.999999943308443</v>
      </c>
      <c r="O37">
        <f t="shared" si="1"/>
        <v>3.5887710549409313E-6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3.2147869182157804</v>
      </c>
      <c r="L38" s="50">
        <f t="shared" si="5"/>
        <v>1.9791032207770489</v>
      </c>
      <c r="M38" s="51">
        <f t="shared" si="3"/>
        <v>5.3844280922810128E-8</v>
      </c>
      <c r="N38" s="52">
        <f t="shared" si="0"/>
        <v>0.99999999715272392</v>
      </c>
      <c r="O38">
        <f t="shared" si="1"/>
        <v>2.6922140461405064E-7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3.2147869182157804</v>
      </c>
      <c r="L39" s="50">
        <f t="shared" si="5"/>
        <v>1.9791032207770489</v>
      </c>
      <c r="M39" s="51">
        <f t="shared" si="3"/>
        <v>2.7465318908070913E-9</v>
      </c>
      <c r="N39" s="52">
        <f t="shared" si="0"/>
        <v>0.99999999989925581</v>
      </c>
      <c r="O39">
        <f t="shared" si="1"/>
        <v>1.4419292426737229E-8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3.2147869182157804</v>
      </c>
      <c r="L40" s="50">
        <f t="shared" si="5"/>
        <v>1.9791032207770489</v>
      </c>
      <c r="M40" s="51">
        <f t="shared" si="3"/>
        <v>9.8286045968620783E-11</v>
      </c>
      <c r="N40" s="52">
        <f t="shared" si="0"/>
        <v>0.99999999999754186</v>
      </c>
      <c r="O40">
        <f t="shared" si="1"/>
        <v>5.4057325282741431E-10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3.2147869182157804</v>
      </c>
      <c r="L41" s="50">
        <f t="shared" si="5"/>
        <v>1.9791032207770489</v>
      </c>
      <c r="M41" s="51">
        <f t="shared" si="3"/>
        <v>2.4176216584237409E-12</v>
      </c>
      <c r="N41" s="52">
        <f t="shared" si="0"/>
        <v>0.99999999999995948</v>
      </c>
      <c r="O41">
        <f t="shared" si="1"/>
        <v>1.390132453593651E-11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3.2147869182157804</v>
      </c>
      <c r="L42" s="50">
        <f t="shared" si="5"/>
        <v>1.9791032207770489</v>
      </c>
      <c r="M42" s="51">
        <f t="shared" si="3"/>
        <v>4.0079051188968151E-14</v>
      </c>
      <c r="N42" s="52">
        <f t="shared" si="0"/>
        <v>0.99999999999999956</v>
      </c>
      <c r="O42">
        <f t="shared" si="1"/>
        <v>2.4047430713380891E-13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3.2147869182157804</v>
      </c>
      <c r="L43" s="50">
        <f t="shared" si="5"/>
        <v>1.9791032207770489</v>
      </c>
      <c r="M43" s="51">
        <f t="shared" si="3"/>
        <v>0</v>
      </c>
      <c r="N43" s="52">
        <f t="shared" si="0"/>
        <v>1</v>
      </c>
      <c r="O43">
        <f t="shared" si="1"/>
        <v>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3.2147869182157804</v>
      </c>
      <c r="L44" s="50">
        <f t="shared" si="5"/>
        <v>1.9791032207770489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3.2147869182157804</v>
      </c>
      <c r="L45" s="50">
        <f t="shared" si="5"/>
        <v>1.9791032207770489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3.2147869182157804</v>
      </c>
      <c r="L46" s="50">
        <f t="shared" si="5"/>
        <v>1.9791032207770489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3.2147869182157804</v>
      </c>
      <c r="L47" s="50">
        <f t="shared" si="5"/>
        <v>1.9791032207770489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3.2147869182157804</v>
      </c>
      <c r="L48" s="50">
        <f t="shared" si="5"/>
        <v>1.9791032207770489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3.2147869182157804</v>
      </c>
      <c r="L49" s="50">
        <f t="shared" si="5"/>
        <v>1.9791032207770489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3.2147869182157804</v>
      </c>
      <c r="L50" s="50">
        <f t="shared" si="5"/>
        <v>1.9791032207770489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3.2147869182157804</v>
      </c>
      <c r="L51" s="50">
        <f t="shared" si="5"/>
        <v>1.9791032207770489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3.2147869182157804</v>
      </c>
      <c r="L52" s="50">
        <f t="shared" si="7"/>
        <v>1.9791032207770489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3.2147869182157804</v>
      </c>
      <c r="L53" s="50">
        <f t="shared" si="7"/>
        <v>1.9791032207770489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3.2147869182157804</v>
      </c>
      <c r="L54" s="50">
        <f t="shared" si="7"/>
        <v>1.9791032207770489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3.2147869182157804</v>
      </c>
      <c r="L55" s="50">
        <f t="shared" si="7"/>
        <v>1.9791032207770489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3.2147869182157804</v>
      </c>
      <c r="L56" s="50">
        <f t="shared" si="7"/>
        <v>1.9791032207770489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3.2147869182157804</v>
      </c>
      <c r="L57" s="50">
        <f t="shared" si="7"/>
        <v>1.9791032207770489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3.2147869182157804</v>
      </c>
      <c r="L58" s="50">
        <f t="shared" si="7"/>
        <v>1.9791032207770489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3.2147869182157804</v>
      </c>
      <c r="L59" s="50">
        <f t="shared" si="7"/>
        <v>1.9791032207770489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3.2147869182157804</v>
      </c>
      <c r="L60" s="50">
        <f t="shared" si="7"/>
        <v>1.9791032207770489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3.2147869182157804</v>
      </c>
      <c r="L61" s="50">
        <f t="shared" si="7"/>
        <v>1.9791032207770489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3.2147869182157804</v>
      </c>
      <c r="L62" s="50">
        <f t="shared" si="7"/>
        <v>1.9791032207770489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O85"/>
  <sheetViews>
    <sheetView topLeftCell="C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1.9337580406251524</v>
      </c>
      <c r="I2" s="56">
        <f>G2-I9</f>
        <v>0.12447938836757144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5">
        <f>'EM -Dec'!K3</f>
        <v>2.129209133209077</v>
      </c>
      <c r="L3" s="5">
        <f>'EM -Dec'!L3</f>
        <v>4.6022367406110156</v>
      </c>
      <c r="M3" s="5">
        <f>'EM -Dec'!M3</f>
        <v>1.9457708871662234</v>
      </c>
    </row>
    <row r="4" spans="1:13" ht="18.75">
      <c r="A4" s="7"/>
      <c r="B4" s="22" t="s">
        <v>22</v>
      </c>
      <c r="C4" s="62">
        <f>L15</f>
        <v>3.4848286144542762</v>
      </c>
      <c r="D4" s="9" t="s">
        <v>23</v>
      </c>
      <c r="E4" s="62">
        <f>K15</f>
        <v>2.0107589286401182</v>
      </c>
      <c r="F4" s="8"/>
      <c r="G4" s="8"/>
      <c r="H4" s="8"/>
      <c r="I4" s="8"/>
      <c r="J4" s="3" t="s">
        <v>9</v>
      </c>
      <c r="K4" s="5">
        <f>'EM -Dec'!K4</f>
        <v>2.1455733802332042</v>
      </c>
      <c r="L4" s="5">
        <f>'EM -Dec'!L4</f>
        <v>3.8773765682630108</v>
      </c>
      <c r="M4" s="5">
        <f>'EM -Dec'!M4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1.5739163159142047</v>
      </c>
      <c r="D5" s="7"/>
      <c r="E5" s="7"/>
      <c r="F5" s="8"/>
      <c r="G5" s="8"/>
      <c r="H5" s="8"/>
      <c r="I5" s="8"/>
      <c r="J5" s="3" t="s">
        <v>10</v>
      </c>
      <c r="K5" s="5">
        <f>'EM -Dec'!K5</f>
        <v>2.1707764572965234</v>
      </c>
      <c r="L5" s="5">
        <f>'EM -Dec'!L5</f>
        <v>3.8292932388332752</v>
      </c>
      <c r="M5" s="5">
        <f>'EM -Dec'!M5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5">
        <f>'EM -Dec'!K6</f>
        <v>2.0592514729008271</v>
      </c>
      <c r="L6" s="5">
        <f>'EM -Dec'!L6</f>
        <v>3.2139651655074846</v>
      </c>
      <c r="M6" s="5">
        <f>'EM -Dec'!M6</f>
        <v>1.8449966193373881</v>
      </c>
    </row>
    <row r="7" spans="1:13" ht="15.75">
      <c r="A7" s="7"/>
      <c r="B7" s="25">
        <f>1+1/(12*C5)+1/(288*C5*C5)-139/(51840*C5*C5*C5)</f>
        <v>1.053660438647571</v>
      </c>
      <c r="C7" s="13" t="s">
        <v>26</v>
      </c>
      <c r="D7" s="12"/>
      <c r="E7" s="12"/>
      <c r="J7" s="3" t="s">
        <v>12</v>
      </c>
      <c r="K7" s="5">
        <f>'EM -Dec'!K7</f>
        <v>2.0620445051766203</v>
      </c>
      <c r="L7" s="5">
        <f>'EM -Dec'!L7</f>
        <v>3.7390454203664212</v>
      </c>
      <c r="M7" s="5">
        <f>'EM -Dec'!M7</f>
        <v>1.8621820615795657</v>
      </c>
    </row>
    <row r="8" spans="1:13" ht="15.75">
      <c r="A8" s="7"/>
      <c r="B8" s="26">
        <f>EXP(-C5)</f>
        <v>0.20723200506740627</v>
      </c>
      <c r="C8" s="14"/>
      <c r="D8" s="7"/>
      <c r="E8" s="7"/>
      <c r="G8" s="96"/>
      <c r="I8" s="15" t="s">
        <v>50</v>
      </c>
      <c r="J8" s="3" t="s">
        <v>13</v>
      </c>
      <c r="K8" s="5">
        <f>'EM -Dec'!K8</f>
        <v>1.9726867920890041</v>
      </c>
      <c r="L8" s="5">
        <f>'EM -Dec'!L8</f>
        <v>3.6650277804413531</v>
      </c>
      <c r="M8" s="5">
        <f>'EM -Dec'!M8</f>
        <v>1.7795307443365633</v>
      </c>
    </row>
    <row r="9" spans="1:13" ht="15.75">
      <c r="A9" s="7"/>
      <c r="B9" s="27">
        <f>POWER(C5,C5-1)</f>
        <v>1.2973315374563852</v>
      </c>
      <c r="C9" s="16"/>
      <c r="D9" s="7"/>
      <c r="E9" s="7"/>
      <c r="F9" s="20">
        <f>E20/I9</f>
        <v>0.31753651389474247</v>
      </c>
      <c r="G9" s="97"/>
      <c r="I9" s="63">
        <f>M15</f>
        <v>1.809278652257581</v>
      </c>
      <c r="J9" s="3" t="s">
        <v>14</v>
      </c>
      <c r="K9" s="5">
        <f>'EM -Dec'!K9</f>
        <v>1.9587371016143451</v>
      </c>
      <c r="L9" s="5">
        <f>'EM -Dec'!L9</f>
        <v>3.9164097168812715</v>
      </c>
      <c r="M9" s="5">
        <f>'EM -Dec'!M9</f>
        <v>1.7734685255597809</v>
      </c>
    </row>
    <row r="10" spans="1:13" ht="15.75">
      <c r="A10" s="7"/>
      <c r="B10" s="28">
        <f>SQRT(C5*2*22/7)</f>
        <v>3.1453439035279933</v>
      </c>
      <c r="C10" s="17"/>
      <c r="D10" s="7"/>
      <c r="E10" s="7"/>
      <c r="G10" s="97"/>
      <c r="J10" s="3" t="s">
        <v>15</v>
      </c>
      <c r="K10" s="5">
        <f>'EM -Dec'!K10</f>
        <v>1.9518810869115431</v>
      </c>
      <c r="L10" s="5">
        <f>'EM -Dec'!L10</f>
        <v>2.7901732491043694</v>
      </c>
      <c r="M10" s="5">
        <f>'EM -Dec'!M10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1.549511812836468E-2</v>
      </c>
      <c r="H11" s="60" t="s">
        <v>45</v>
      </c>
      <c r="I11" s="60"/>
      <c r="J11" s="3" t="s">
        <v>16</v>
      </c>
      <c r="K11" s="5">
        <f>'EM -Dec'!K11</f>
        <v>1.7739785700937789</v>
      </c>
      <c r="L11" s="5">
        <f>'EM -Dec'!L11</f>
        <v>3.2314920501178115</v>
      </c>
      <c r="M11" s="5">
        <f>'EM -Dec'!M11</f>
        <v>1.5898268398268449</v>
      </c>
    </row>
    <row r="12" spans="1:13" ht="21">
      <c r="A12" s="4" t="s">
        <v>27</v>
      </c>
      <c r="B12" s="29">
        <f>B7*B8*B9*B10</f>
        <v>0.89099776731556557</v>
      </c>
      <c r="C12" s="98"/>
      <c r="D12" s="98"/>
      <c r="E12" s="10"/>
      <c r="F12" t="s">
        <v>42</v>
      </c>
      <c r="G12" s="57">
        <f>(H17-I9)*(H17-I9)</f>
        <v>9.4858591427844429E-8</v>
      </c>
      <c r="H12" s="60" t="s">
        <v>46</v>
      </c>
      <c r="I12" s="65">
        <f>SQRT(G12)</f>
        <v>3.0799121972524546E-4</v>
      </c>
      <c r="J12" s="3" t="s">
        <v>17</v>
      </c>
      <c r="K12" s="5">
        <f>'EM -Dec'!K12</f>
        <v>1.9587310321361417</v>
      </c>
      <c r="L12" s="5">
        <f>'EM -Dec'!L12</f>
        <v>3.0030963436217801</v>
      </c>
      <c r="M12" s="5">
        <f>'EM -Dec'!M12</f>
        <v>1.7494152046783538</v>
      </c>
    </row>
    <row r="13" spans="1:13" ht="18.75">
      <c r="A13" s="7"/>
      <c r="B13" s="22" t="s">
        <v>22</v>
      </c>
      <c r="C13" s="10">
        <f>C4</f>
        <v>3.4848286144542762</v>
      </c>
      <c r="D13" s="9" t="s">
        <v>23</v>
      </c>
      <c r="E13" s="10">
        <f>E4</f>
        <v>2.0107589286401182</v>
      </c>
      <c r="F13" t="s">
        <v>43</v>
      </c>
      <c r="G13" s="57">
        <f>(H17-G2)*(H17-G2)</f>
        <v>1.5571890104264069E-2</v>
      </c>
      <c r="H13" s="60" t="s">
        <v>47</v>
      </c>
      <c r="I13" s="61">
        <f>1-G12/G13</f>
        <v>0.99999390834440827</v>
      </c>
      <c r="J13" s="3" t="s">
        <v>18</v>
      </c>
      <c r="K13" s="5">
        <f>'EM -Dec'!K13</f>
        <v>1.9671343912433032</v>
      </c>
      <c r="L13" s="5">
        <f>'EM -Dec'!L13</f>
        <v>2.7350401814877445</v>
      </c>
      <c r="M13" s="5">
        <f>'EM -Dec'!M13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1.2869581579571023</v>
      </c>
      <c r="D14" s="7"/>
      <c r="E14" s="7"/>
      <c r="F14" s="99" t="s">
        <v>32</v>
      </c>
      <c r="G14" s="100"/>
      <c r="H14" s="59">
        <f>E13*E13*(B12-B20)</f>
        <v>0.33006407939631865</v>
      </c>
      <c r="J14" s="3" t="s">
        <v>19</v>
      </c>
      <c r="K14" s="5">
        <f>'EM -Dec'!K14</f>
        <v>1.9791032207770489</v>
      </c>
      <c r="L14" s="5">
        <f>'EM -Dec'!L14</f>
        <v>3.2147869182157804</v>
      </c>
      <c r="M14" s="5">
        <f>'EM -Dec'!M14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5">
        <f>'EM -Dec'!K15</f>
        <v>2.0107589286401182</v>
      </c>
      <c r="L15" s="5">
        <f>'EM -Dec'!L15</f>
        <v>3.4848286144542762</v>
      </c>
      <c r="M15" s="5">
        <f>'EM -Dec'!M15</f>
        <v>1.809278652257581</v>
      </c>
    </row>
    <row r="16" spans="1:13">
      <c r="A16" s="7"/>
      <c r="B16" s="25">
        <f>1+1/(12*C14)+1/(288*C14*C14)-139/(51840*C14*C14*C14)</f>
        <v>1.0655906615341386</v>
      </c>
      <c r="C16" s="13" t="s">
        <v>26</v>
      </c>
      <c r="D16" s="12"/>
      <c r="E16" s="12"/>
    </row>
    <row r="17" spans="1:15" ht="21">
      <c r="A17" s="7"/>
      <c r="B17" s="26">
        <f>EXP(-C14)</f>
        <v>0.27610938813635966</v>
      </c>
      <c r="C17" s="14"/>
      <c r="D17" s="7"/>
      <c r="E17" s="7"/>
      <c r="F17" s="99" t="s">
        <v>51</v>
      </c>
      <c r="G17" s="100"/>
      <c r="H17" s="35">
        <f>E13*B21</f>
        <v>1.8089706610378558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1.0750790681557483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3.4848286144542762</v>
      </c>
      <c r="L18" s="54">
        <f>E4</f>
        <v>2.0107589286401182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2.8441960689424173</v>
      </c>
      <c r="C19" s="17"/>
      <c r="D19" s="7"/>
      <c r="E19" s="7"/>
      <c r="F19" s="33"/>
      <c r="G19" s="34"/>
      <c r="J19" s="7">
        <v>0.25</v>
      </c>
      <c r="K19" s="50">
        <f>K18</f>
        <v>3.4848286144542762</v>
      </c>
      <c r="L19" s="50">
        <f>L18</f>
        <v>2.0107589286401182</v>
      </c>
      <c r="M19" s="51">
        <f>N19-N18</f>
        <v>6.9922123248933321E-4</v>
      </c>
      <c r="N19" s="52">
        <f t="shared" ref="N19:N49" si="0">WEIBULL(J19,K19,L19,TRUE)</f>
        <v>6.9922123248933321E-4</v>
      </c>
      <c r="O19">
        <f t="shared" ref="O19:O62" si="1">J19*M19</f>
        <v>1.748053081223333E-4</v>
      </c>
    </row>
    <row r="20" spans="1:15" ht="21">
      <c r="A20" s="4" t="s">
        <v>29</v>
      </c>
      <c r="B20" s="29">
        <f>B21*B21</f>
        <v>0.80936241877164761</v>
      </c>
      <c r="C20" s="88" t="s">
        <v>30</v>
      </c>
      <c r="D20" s="89"/>
      <c r="E20" s="10">
        <f>E13*SQRT(B12-B20)</f>
        <v>0.57451203590205024</v>
      </c>
      <c r="F20" s="34"/>
      <c r="G20" s="34"/>
      <c r="J20" s="7">
        <v>0.5</v>
      </c>
      <c r="K20" s="50">
        <f t="shared" ref="K20:L35" si="2">K19</f>
        <v>3.4848286144542762</v>
      </c>
      <c r="L20" s="50">
        <f t="shared" si="2"/>
        <v>2.0107589286401182</v>
      </c>
      <c r="M20" s="51">
        <f t="shared" ref="M20:M62" si="3">N20-N19</f>
        <v>7.100967450167861E-3</v>
      </c>
      <c r="N20" s="52">
        <f t="shared" si="0"/>
        <v>7.8001886826571942E-3</v>
      </c>
      <c r="O20">
        <f t="shared" si="1"/>
        <v>3.5504837250839305E-3</v>
      </c>
    </row>
    <row r="21" spans="1:15" ht="21">
      <c r="A21" s="4" t="s">
        <v>31</v>
      </c>
      <c r="B21" s="29">
        <f>B16*B17*B18*B19</f>
        <v>0.89964571847569397</v>
      </c>
      <c r="C21" s="90"/>
      <c r="D21" s="91"/>
      <c r="E21" s="19"/>
      <c r="F21" s="37" t="s">
        <v>33</v>
      </c>
      <c r="G21" s="38">
        <f>I9-H17</f>
        <v>3.0799121972524546E-4</v>
      </c>
      <c r="J21" s="7">
        <v>0.75</v>
      </c>
      <c r="K21" s="50">
        <f t="shared" si="2"/>
        <v>3.4848286144542762</v>
      </c>
      <c r="L21" s="50">
        <f t="shared" si="2"/>
        <v>2.0107589286401182</v>
      </c>
      <c r="M21" s="51">
        <f t="shared" si="3"/>
        <v>2.3857949295748915E-2</v>
      </c>
      <c r="N21" s="52">
        <f t="shared" si="0"/>
        <v>3.1658137978406109E-2</v>
      </c>
      <c r="O21">
        <f t="shared" si="1"/>
        <v>1.7893461971811686E-2</v>
      </c>
    </row>
    <row r="22" spans="1:15">
      <c r="J22" s="7">
        <v>1</v>
      </c>
      <c r="K22" s="50">
        <f t="shared" si="2"/>
        <v>3.4848286144542762</v>
      </c>
      <c r="L22" s="50">
        <f t="shared" si="2"/>
        <v>2.0107589286401182</v>
      </c>
      <c r="M22" s="51">
        <f t="shared" si="3"/>
        <v>5.2277137472509061E-2</v>
      </c>
      <c r="N22" s="52">
        <f t="shared" si="0"/>
        <v>8.393527545091517E-2</v>
      </c>
      <c r="O22">
        <f t="shared" si="1"/>
        <v>5.2277137472509061E-2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3.4848286144542762</v>
      </c>
      <c r="L23" s="50">
        <f t="shared" si="2"/>
        <v>2.0107589286401182</v>
      </c>
      <c r="M23" s="51">
        <f t="shared" si="3"/>
        <v>8.9759192827531198E-2</v>
      </c>
      <c r="N23" s="52">
        <f t="shared" si="0"/>
        <v>0.17369446827844637</v>
      </c>
      <c r="O23">
        <f t="shared" si="1"/>
        <v>0.112198991034414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1.9337580406251524</v>
      </c>
      <c r="J24" s="7">
        <f t="shared" ref="J24:J55" si="4">J23+0.25</f>
        <v>1.5</v>
      </c>
      <c r="K24" s="50">
        <f t="shared" si="2"/>
        <v>3.4848286144542762</v>
      </c>
      <c r="L24" s="50">
        <f t="shared" si="2"/>
        <v>2.0107589286401182</v>
      </c>
      <c r="M24" s="51">
        <f t="shared" si="3"/>
        <v>0.1287377889398934</v>
      </c>
      <c r="N24" s="52">
        <f t="shared" si="0"/>
        <v>0.30243225721833977</v>
      </c>
      <c r="O24">
        <f t="shared" si="1"/>
        <v>0.19310668340984011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3.4848286144542762</v>
      </c>
      <c r="L25" s="50">
        <f t="shared" si="2"/>
        <v>2.0107589286401182</v>
      </c>
      <c r="M25" s="51">
        <f t="shared" si="3"/>
        <v>0.15762627399811724</v>
      </c>
      <c r="N25" s="52">
        <f t="shared" si="0"/>
        <v>0.46005853121645701</v>
      </c>
      <c r="O25">
        <f t="shared" si="1"/>
        <v>0.2758459794967052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3.4848286144542762</v>
      </c>
      <c r="L26" s="50">
        <f t="shared" si="2"/>
        <v>2.0107589286401182</v>
      </c>
      <c r="M26" s="51">
        <f t="shared" si="3"/>
        <v>0.16518445372577328</v>
      </c>
      <c r="N26" s="52">
        <f t="shared" si="0"/>
        <v>0.6252429849422303</v>
      </c>
      <c r="O26">
        <f t="shared" si="1"/>
        <v>0.33036890745154657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3.4848286144542762</v>
      </c>
      <c r="L27" s="50">
        <f t="shared" si="2"/>
        <v>2.0107589286401182</v>
      </c>
      <c r="M27" s="51">
        <f t="shared" si="3"/>
        <v>0.14702341607345026</v>
      </c>
      <c r="N27" s="52">
        <f t="shared" si="0"/>
        <v>0.77226640101568056</v>
      </c>
      <c r="O27">
        <f t="shared" si="1"/>
        <v>0.33080268616526309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3.4848286144542762</v>
      </c>
      <c r="L28" s="50">
        <f t="shared" si="2"/>
        <v>2.0107589286401182</v>
      </c>
      <c r="M28" s="51">
        <f t="shared" si="3"/>
        <v>0.10960362211371066</v>
      </c>
      <c r="N28" s="52">
        <f t="shared" si="0"/>
        <v>0.88187002312939122</v>
      </c>
      <c r="O28">
        <f t="shared" si="1"/>
        <v>0.27400905528427666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3.4848286144542762</v>
      </c>
      <c r="L29" s="50">
        <f t="shared" si="2"/>
        <v>2.0107589286401182</v>
      </c>
      <c r="M29" s="51">
        <f t="shared" si="3"/>
        <v>6.7206421475499045E-2</v>
      </c>
      <c r="N29" s="52">
        <f t="shared" si="0"/>
        <v>0.94907644460489027</v>
      </c>
      <c r="O29">
        <f t="shared" si="1"/>
        <v>0.18481765905762237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3.4848286144542762</v>
      </c>
      <c r="L30" s="50">
        <f t="shared" si="2"/>
        <v>2.0107589286401182</v>
      </c>
      <c r="M30" s="51">
        <f t="shared" si="3"/>
        <v>3.3185998198780875E-2</v>
      </c>
      <c r="N30" s="52">
        <f t="shared" si="0"/>
        <v>0.98226244280367114</v>
      </c>
      <c r="O30">
        <f t="shared" si="1"/>
        <v>9.9557994596342625E-2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3.4848286144542762</v>
      </c>
      <c r="L31" s="50">
        <f t="shared" si="2"/>
        <v>2.0107589286401182</v>
      </c>
      <c r="M31" s="51">
        <f t="shared" si="3"/>
        <v>1.2889975364277828E-2</v>
      </c>
      <c r="N31" s="52">
        <f t="shared" si="0"/>
        <v>0.99515241816794897</v>
      </c>
      <c r="O31">
        <f t="shared" si="1"/>
        <v>4.1892419933902941E-2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3.4848286144542762</v>
      </c>
      <c r="L32" s="50">
        <f t="shared" si="2"/>
        <v>2.0107589286401182</v>
      </c>
      <c r="M32" s="51">
        <f t="shared" si="3"/>
        <v>3.8394307968512287E-3</v>
      </c>
      <c r="N32" s="52">
        <f t="shared" si="0"/>
        <v>0.9989918489648002</v>
      </c>
      <c r="O32">
        <f t="shared" si="1"/>
        <v>1.34380077889793E-2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3.4848286144542762</v>
      </c>
      <c r="L33" s="50">
        <f t="shared" si="2"/>
        <v>2.0107589286401182</v>
      </c>
      <c r="M33" s="51">
        <f t="shared" si="3"/>
        <v>8.5358912271782383E-4</v>
      </c>
      <c r="N33" s="52">
        <f t="shared" si="0"/>
        <v>0.99984543808751802</v>
      </c>
      <c r="O33">
        <f t="shared" si="1"/>
        <v>3.2009592101918394E-3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3.4848286144542762</v>
      </c>
      <c r="L34" s="50">
        <f t="shared" si="2"/>
        <v>2.0107589286401182</v>
      </c>
      <c r="M34" s="51">
        <f t="shared" si="3"/>
        <v>1.3765841536350631E-4</v>
      </c>
      <c r="N34" s="52">
        <f t="shared" si="0"/>
        <v>0.99998309650288153</v>
      </c>
      <c r="O34">
        <f t="shared" si="1"/>
        <v>5.5063366145402526E-4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3.4848286144542762</v>
      </c>
      <c r="L35" s="50">
        <f t="shared" si="2"/>
        <v>2.0107589286401182</v>
      </c>
      <c r="M35" s="51">
        <f t="shared" si="3"/>
        <v>1.5628823233249101E-5</v>
      </c>
      <c r="N35" s="52">
        <f t="shared" si="0"/>
        <v>0.99999872532611478</v>
      </c>
      <c r="O35">
        <f t="shared" si="1"/>
        <v>6.6422498741308678E-5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3.4848286144542762</v>
      </c>
      <c r="L36" s="50">
        <f t="shared" si="5"/>
        <v>2.0107589286401182</v>
      </c>
      <c r="M36" s="51">
        <f t="shared" si="3"/>
        <v>1.2106757728558293E-6</v>
      </c>
      <c r="N36" s="52">
        <f t="shared" si="0"/>
        <v>0.99999993600188763</v>
      </c>
      <c r="O36">
        <f t="shared" si="1"/>
        <v>5.4480409778512318E-6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3.4848286144542762</v>
      </c>
      <c r="L37" s="50">
        <f t="shared" si="5"/>
        <v>2.0107589286401182</v>
      </c>
      <c r="M37" s="51">
        <f t="shared" si="3"/>
        <v>6.1934454231860059E-8</v>
      </c>
      <c r="N37" s="52">
        <f t="shared" si="0"/>
        <v>0.99999999793634187</v>
      </c>
      <c r="O37">
        <f t="shared" si="1"/>
        <v>2.9418865760133528E-7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3.4848286144542762</v>
      </c>
      <c r="L38" s="50">
        <f t="shared" si="5"/>
        <v>2.0107589286401182</v>
      </c>
      <c r="M38" s="51">
        <f t="shared" si="3"/>
        <v>2.022472966878297E-9</v>
      </c>
      <c r="N38" s="52">
        <f t="shared" si="0"/>
        <v>0.99999999995881483</v>
      </c>
      <c r="O38">
        <f t="shared" si="1"/>
        <v>1.0112364834391485E-8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3.4848286144542762</v>
      </c>
      <c r="L39" s="50">
        <f t="shared" si="5"/>
        <v>2.0107589286401182</v>
      </c>
      <c r="M39" s="51">
        <f t="shared" si="3"/>
        <v>4.0695447012240038E-11</v>
      </c>
      <c r="N39" s="52">
        <f t="shared" si="0"/>
        <v>0.99999999999951028</v>
      </c>
      <c r="O39">
        <f t="shared" si="1"/>
        <v>2.136510968142602E-10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3.4848286144542762</v>
      </c>
      <c r="L40" s="50">
        <f t="shared" si="5"/>
        <v>2.0107589286401182</v>
      </c>
      <c r="M40" s="51">
        <f t="shared" si="3"/>
        <v>4.8638870708828108E-13</v>
      </c>
      <c r="N40" s="52">
        <f t="shared" si="0"/>
        <v>0.99999999999999667</v>
      </c>
      <c r="O40">
        <f t="shared" si="1"/>
        <v>2.6751378889855459E-12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3.4848286144542762</v>
      </c>
      <c r="L41" s="50">
        <f t="shared" si="5"/>
        <v>2.0107589286401182</v>
      </c>
      <c r="M41" s="51">
        <f t="shared" si="3"/>
        <v>3.3306690738754696E-15</v>
      </c>
      <c r="N41" s="52">
        <f t="shared" si="0"/>
        <v>1</v>
      </c>
      <c r="O41">
        <f t="shared" si="1"/>
        <v>1.915134717478395E-14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3.4848286144542762</v>
      </c>
      <c r="L42" s="50">
        <f t="shared" si="5"/>
        <v>2.0107589286401182</v>
      </c>
      <c r="M42" s="51">
        <f t="shared" si="3"/>
        <v>0</v>
      </c>
      <c r="N42" s="52">
        <f t="shared" si="0"/>
        <v>1</v>
      </c>
      <c r="O42">
        <f t="shared" si="1"/>
        <v>0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3.4848286144542762</v>
      </c>
      <c r="L43" s="50">
        <f t="shared" si="5"/>
        <v>2.0107589286401182</v>
      </c>
      <c r="M43" s="51">
        <f t="shared" si="3"/>
        <v>0</v>
      </c>
      <c r="N43" s="52">
        <f t="shared" si="0"/>
        <v>1</v>
      </c>
      <c r="O43">
        <f t="shared" si="1"/>
        <v>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3.4848286144542762</v>
      </c>
      <c r="L44" s="50">
        <f t="shared" si="5"/>
        <v>2.0107589286401182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3.4848286144542762</v>
      </c>
      <c r="L45" s="50">
        <f t="shared" si="5"/>
        <v>2.0107589286401182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3.4848286144542762</v>
      </c>
      <c r="L46" s="50">
        <f t="shared" si="5"/>
        <v>2.0107589286401182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3.4848286144542762</v>
      </c>
      <c r="L47" s="50">
        <f t="shared" si="5"/>
        <v>2.0107589286401182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3.4848286144542762</v>
      </c>
      <c r="L48" s="50">
        <f t="shared" si="5"/>
        <v>2.0107589286401182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3.4848286144542762</v>
      </c>
      <c r="L49" s="50">
        <f t="shared" si="5"/>
        <v>2.0107589286401182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3.4848286144542762</v>
      </c>
      <c r="L50" s="50">
        <f t="shared" si="5"/>
        <v>2.0107589286401182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3.4848286144542762</v>
      </c>
      <c r="L51" s="50">
        <f t="shared" si="5"/>
        <v>2.0107589286401182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3.4848286144542762</v>
      </c>
      <c r="L52" s="50">
        <f t="shared" si="7"/>
        <v>2.0107589286401182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3.4848286144542762</v>
      </c>
      <c r="L53" s="50">
        <f t="shared" si="7"/>
        <v>2.0107589286401182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3.4848286144542762</v>
      </c>
      <c r="L54" s="50">
        <f t="shared" si="7"/>
        <v>2.0107589286401182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3.4848286144542762</v>
      </c>
      <c r="L55" s="50">
        <f t="shared" si="7"/>
        <v>2.0107589286401182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3.4848286144542762</v>
      </c>
      <c r="L56" s="50">
        <f t="shared" si="7"/>
        <v>2.0107589286401182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3.4848286144542762</v>
      </c>
      <c r="L57" s="50">
        <f t="shared" si="7"/>
        <v>2.0107589286401182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3.4848286144542762</v>
      </c>
      <c r="L58" s="50">
        <f t="shared" si="7"/>
        <v>2.0107589286401182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3.4848286144542762</v>
      </c>
      <c r="L59" s="50">
        <f t="shared" si="7"/>
        <v>2.0107589286401182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3.4848286144542762</v>
      </c>
      <c r="L60" s="50">
        <f t="shared" si="7"/>
        <v>2.0107589286401182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3.4848286144542762</v>
      </c>
      <c r="L61" s="50">
        <f t="shared" si="7"/>
        <v>2.0107589286401182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3.4848286144542762</v>
      </c>
      <c r="L62" s="50">
        <f t="shared" si="7"/>
        <v>2.0107589286401182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M15" sqref="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2.0997321749653448</v>
      </c>
      <c r="I2" s="56">
        <f>G2-I9</f>
        <v>0.15396128779912144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Récapitulatif!F3</f>
        <v>2.1838981037265706</v>
      </c>
      <c r="L3" s="66">
        <f>Récapitulatif!G3</f>
        <v>3.8330000000000002</v>
      </c>
      <c r="M3" s="5">
        <f>Récapitulatif!L3</f>
        <v>1.9457708871662234</v>
      </c>
    </row>
    <row r="4" spans="1:13" ht="18.75">
      <c r="A4" s="7"/>
      <c r="B4" s="22" t="s">
        <v>22</v>
      </c>
      <c r="C4" s="62">
        <f>L3</f>
        <v>3.8330000000000002</v>
      </c>
      <c r="D4" s="9" t="s">
        <v>23</v>
      </c>
      <c r="E4" s="62">
        <f>K3</f>
        <v>2.1838981037265706</v>
      </c>
      <c r="F4" s="8"/>
      <c r="G4" s="8"/>
      <c r="H4" s="8"/>
      <c r="I4" s="8"/>
      <c r="J4" s="3" t="s">
        <v>9</v>
      </c>
      <c r="K4" s="66">
        <f>Récapitulatif!F4</f>
        <v>2.1978289319200215</v>
      </c>
      <c r="L4" s="66">
        <f>Récapitulatif!G4</f>
        <v>3.3359999999999999</v>
      </c>
      <c r="M4" s="5">
        <f>Récapitulatif!L4</f>
        <v>1.9415386374028378</v>
      </c>
    </row>
    <row r="5" spans="1:13" ht="15.75">
      <c r="A5" s="11" t="s">
        <v>24</v>
      </c>
      <c r="B5" s="23" t="s">
        <v>25</v>
      </c>
      <c r="C5" s="31">
        <f>1+2/C4</f>
        <v>1.5217845030002608</v>
      </c>
      <c r="D5" s="7"/>
      <c r="E5" s="7"/>
      <c r="F5" s="8"/>
      <c r="G5" s="8"/>
      <c r="H5" s="8"/>
      <c r="I5" s="8"/>
      <c r="J5" s="3" t="s">
        <v>10</v>
      </c>
      <c r="K5" s="66">
        <f>Récapitulatif!F5</f>
        <v>2.2243203021568574</v>
      </c>
      <c r="L5" s="66">
        <f>Récapitulatif!G5</f>
        <v>3.2810000000000001</v>
      </c>
      <c r="M5" s="5">
        <f>Récapitulatif!L5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Récapitulatif!F6</f>
        <v>2.1185413343579471</v>
      </c>
      <c r="L6" s="66">
        <f>Récapitulatif!G6</f>
        <v>2.7480000000000002</v>
      </c>
      <c r="M6" s="5">
        <f>Récapitulatif!L6</f>
        <v>1.8449966193373881</v>
      </c>
    </row>
    <row r="7" spans="1:13" ht="15.75">
      <c r="A7" s="7"/>
      <c r="B7" s="25">
        <f>1+1/(12*C5)+1/(288*C5*C5)-139/(51840*C5*C5*C5)</f>
        <v>1.0554987809686409</v>
      </c>
      <c r="C7" s="13" t="s">
        <v>26</v>
      </c>
      <c r="D7" s="12"/>
      <c r="E7" s="12"/>
      <c r="J7" s="3" t="s">
        <v>12</v>
      </c>
      <c r="K7" s="66">
        <f>Récapitulatif!F7</f>
        <v>2.1212330383854492</v>
      </c>
      <c r="L7" s="66">
        <f>Récapitulatif!G7</f>
        <v>3.254</v>
      </c>
      <c r="M7" s="5">
        <f>Récapitulatif!L7</f>
        <v>1.8621820615795657</v>
      </c>
    </row>
    <row r="8" spans="1:13" ht="15.75">
      <c r="A8" s="7"/>
      <c r="B8" s="26">
        <f>EXP(-C5)</f>
        <v>0.21832194296534288</v>
      </c>
      <c r="C8" s="14"/>
      <c r="D8" s="7"/>
      <c r="E8" s="7"/>
      <c r="G8" s="96"/>
      <c r="I8" s="15" t="s">
        <v>50</v>
      </c>
      <c r="J8" s="3" t="s">
        <v>13</v>
      </c>
      <c r="K8" s="66">
        <f>Récapitulatif!F8</f>
        <v>2.0451871609332199</v>
      </c>
      <c r="L8" s="66">
        <f>Récapitulatif!G8</f>
        <v>3.0859999999999999</v>
      </c>
      <c r="M8" s="5">
        <f>Récapitulatif!L8</f>
        <v>1.7795307443365633</v>
      </c>
    </row>
    <row r="9" spans="1:13" ht="15.75">
      <c r="A9" s="7"/>
      <c r="B9" s="27">
        <f>POWER(C5,C5-1)</f>
        <v>1.244941807135308</v>
      </c>
      <c r="C9" s="16"/>
      <c r="D9" s="7"/>
      <c r="E9" s="7"/>
      <c r="F9" s="20">
        <f>E20/I9</f>
        <v>0.29584462684094653</v>
      </c>
      <c r="G9" s="97"/>
      <c r="I9" s="63">
        <f>M3</f>
        <v>1.9457708871662234</v>
      </c>
      <c r="J9" s="3" t="s">
        <v>14</v>
      </c>
      <c r="K9" s="66">
        <f>Récapitulatif!F9</f>
        <v>2.0257467401292226</v>
      </c>
      <c r="L9" s="66">
        <f>Récapitulatif!G9</f>
        <v>3.149</v>
      </c>
      <c r="M9" s="5">
        <f>Récapitulatif!L9</f>
        <v>1.7734685255597809</v>
      </c>
    </row>
    <row r="10" spans="1:13" ht="15.75">
      <c r="A10" s="7"/>
      <c r="B10" s="28">
        <f>SQRT(C5*2*22/7)</f>
        <v>3.0928146711834117</v>
      </c>
      <c r="C10" s="17"/>
      <c r="D10" s="7"/>
      <c r="E10" s="7"/>
      <c r="G10" s="97"/>
      <c r="J10" s="3" t="s">
        <v>15</v>
      </c>
      <c r="K10" s="66">
        <f>Récapitulatif!F10</f>
        <v>2.0363235423826707</v>
      </c>
      <c r="L10" s="66">
        <f>Récapitulatif!G10</f>
        <v>2.548</v>
      </c>
      <c r="M10" s="5">
        <f>Récapitulatif!L10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2.37040781407639E-2</v>
      </c>
      <c r="H11" s="60" t="s">
        <v>45</v>
      </c>
      <c r="I11" s="60"/>
      <c r="J11" s="3" t="s">
        <v>16</v>
      </c>
      <c r="K11" s="66">
        <f>Récapitulatif!F11</f>
        <v>1.836759197118383</v>
      </c>
      <c r="L11" s="66">
        <f>Récapitulatif!G11</f>
        <v>2.9489999999999998</v>
      </c>
      <c r="M11" s="5">
        <f>Récapitulatif!L11</f>
        <v>1.5898268398268449</v>
      </c>
    </row>
    <row r="12" spans="1:13" ht="21">
      <c r="A12" s="4" t="s">
        <v>27</v>
      </c>
      <c r="B12" s="29">
        <f>B7*B8*B9*B10</f>
        <v>0.8872746468286411</v>
      </c>
      <c r="C12" s="98"/>
      <c r="D12" s="98"/>
      <c r="E12" s="10"/>
      <c r="F12" t="s">
        <v>42</v>
      </c>
      <c r="G12" s="57">
        <f>(H17-I9)*(H17-I9)</f>
        <v>8.511507925849295E-4</v>
      </c>
      <c r="H12" s="60" t="s">
        <v>46</v>
      </c>
      <c r="I12" s="60">
        <f>SQRT(G12)</f>
        <v>2.9174488728766601E-2</v>
      </c>
      <c r="J12" s="3" t="s">
        <v>17</v>
      </c>
      <c r="K12" s="66">
        <f>Récapitulatif!F12</f>
        <v>2.0280115506666676</v>
      </c>
      <c r="L12" s="66">
        <f>Récapitulatif!G12</f>
        <v>2.7069999999999999</v>
      </c>
      <c r="M12" s="5">
        <f>Récapitulatif!L12</f>
        <v>1.7494152046783538</v>
      </c>
    </row>
    <row r="13" spans="1:13" ht="18.75">
      <c r="A13" s="7"/>
      <c r="B13" s="22" t="s">
        <v>22</v>
      </c>
      <c r="C13" s="10">
        <f>C4</f>
        <v>3.8330000000000002</v>
      </c>
      <c r="D13" s="9" t="s">
        <v>23</v>
      </c>
      <c r="E13" s="10">
        <f>E4</f>
        <v>2.1838981037265706</v>
      </c>
      <c r="F13" t="s">
        <v>43</v>
      </c>
      <c r="G13" s="57">
        <f>(H17-G2)*(H17-G2)</f>
        <v>1.5571745222225111E-2</v>
      </c>
      <c r="H13" s="60" t="s">
        <v>47</v>
      </c>
      <c r="I13" s="61">
        <f>1-G12/G13</f>
        <v>0.94534005145613953</v>
      </c>
      <c r="J13" s="3" t="s">
        <v>18</v>
      </c>
      <c r="K13" s="66">
        <f>Récapitulatif!F13</f>
        <v>2.0528935645995503</v>
      </c>
      <c r="L13" s="66">
        <f>Récapitulatif!G13</f>
        <v>2.5609999999999999</v>
      </c>
      <c r="M13" s="5">
        <f>Récapitulatif!L13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1.2608922515001304</v>
      </c>
      <c r="D14" s="7"/>
      <c r="E14" s="7"/>
      <c r="F14" s="99" t="s">
        <v>32</v>
      </c>
      <c r="G14" s="100"/>
      <c r="H14" s="59">
        <f>E13*E13*(B12-B20)</f>
        <v>0.33136815847418305</v>
      </c>
      <c r="J14" s="3" t="s">
        <v>19</v>
      </c>
      <c r="K14" s="66">
        <f>Récapitulatif!F14</f>
        <v>2.0359099662396671</v>
      </c>
      <c r="L14" s="66">
        <f>Récapitulatif!G14</f>
        <v>2.9060000000000001</v>
      </c>
      <c r="M14" s="5">
        <f>Récapitulatif!L14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Récapitulatif!F15</f>
        <v>2.0856891698804727</v>
      </c>
      <c r="L15" s="66">
        <f>Récapitulatif!G15</f>
        <v>3.02</v>
      </c>
      <c r="M15" s="5">
        <f>Récapitulatif!L15</f>
        <v>1.809278652257581</v>
      </c>
    </row>
    <row r="16" spans="1:13">
      <c r="A16" s="7"/>
      <c r="B16" s="25">
        <f>1+1/(12*C14)+1/(288*C14*C14)-139/(51840*C14*C14*C14)</f>
        <v>1.0669371914520425</v>
      </c>
      <c r="C16" s="13" t="s">
        <v>26</v>
      </c>
      <c r="D16" s="12"/>
      <c r="E16" s="12"/>
    </row>
    <row r="17" spans="1:15" ht="21">
      <c r="A17" s="7"/>
      <c r="B17" s="26">
        <f>EXP(-C14)</f>
        <v>0.28340104864582599</v>
      </c>
      <c r="C17" s="14"/>
      <c r="D17" s="7"/>
      <c r="E17" s="7"/>
      <c r="F17" s="99" t="s">
        <v>51</v>
      </c>
      <c r="G17" s="100"/>
      <c r="H17" s="35">
        <f>E13*B21</f>
        <v>1.97494537589499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1.0623462857046395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3.8330000000000002</v>
      </c>
      <c r="L18" s="54">
        <f>E4</f>
        <v>2.1838981037265706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2.8152457153862822</v>
      </c>
      <c r="C19" s="17"/>
      <c r="D19" s="7"/>
      <c r="E19" s="7"/>
      <c r="F19" s="33"/>
      <c r="G19" s="34"/>
      <c r="J19" s="7">
        <v>0.25</v>
      </c>
      <c r="K19" s="50">
        <f>K18</f>
        <v>3.8330000000000002</v>
      </c>
      <c r="L19" s="50">
        <f>L18</f>
        <v>2.1838981037265706</v>
      </c>
      <c r="M19" s="51">
        <f>N19-N18</f>
        <v>2.4658850233105767E-4</v>
      </c>
      <c r="N19" s="52">
        <f t="shared" ref="N19:N49" si="0">WEIBULL(J19,K19,L19,TRUE)</f>
        <v>2.4658850233105767E-4</v>
      </c>
      <c r="O19">
        <f t="shared" ref="O19:O62" si="1">J19*M19</f>
        <v>6.1647125582764417E-5</v>
      </c>
    </row>
    <row r="20" spans="1:15" ht="21">
      <c r="A20" s="4" t="s">
        <v>29</v>
      </c>
      <c r="B20" s="29">
        <f>B21*B21</f>
        <v>0.81779685103497457</v>
      </c>
      <c r="C20" s="88" t="s">
        <v>30</v>
      </c>
      <c r="D20" s="89"/>
      <c r="E20" s="10">
        <f>E13*SQRT(B12-B20)</f>
        <v>0.57564586203166879</v>
      </c>
      <c r="F20" s="34"/>
      <c r="G20" s="34"/>
      <c r="J20" s="7">
        <v>0.5</v>
      </c>
      <c r="K20" s="50">
        <f t="shared" ref="K20:L35" si="2">K19</f>
        <v>3.8330000000000002</v>
      </c>
      <c r="L20" s="50">
        <f t="shared" si="2"/>
        <v>2.1838981037265706</v>
      </c>
      <c r="M20" s="51">
        <f t="shared" ref="M20:M62" si="3">N20-N19</f>
        <v>3.2618299651654414E-3</v>
      </c>
      <c r="N20" s="52">
        <f t="shared" si="0"/>
        <v>3.5084184674964991E-3</v>
      </c>
      <c r="O20">
        <f t="shared" si="1"/>
        <v>1.6309149825827207E-3</v>
      </c>
    </row>
    <row r="21" spans="1:15" ht="21">
      <c r="A21" s="4" t="s">
        <v>31</v>
      </c>
      <c r="B21" s="29">
        <f>B16*B17*B18*B19</f>
        <v>0.90432121009903033</v>
      </c>
      <c r="C21" s="90"/>
      <c r="D21" s="91"/>
      <c r="E21" s="19"/>
      <c r="F21" s="37" t="s">
        <v>33</v>
      </c>
      <c r="G21" s="38">
        <f>I9-H17</f>
        <v>-2.9174488728766601E-2</v>
      </c>
      <c r="J21" s="7">
        <v>0.75</v>
      </c>
      <c r="K21" s="50">
        <f t="shared" si="2"/>
        <v>3.8330000000000002</v>
      </c>
      <c r="L21" s="50">
        <f t="shared" si="2"/>
        <v>2.1838981037265706</v>
      </c>
      <c r="M21" s="51">
        <f t="shared" si="3"/>
        <v>1.2981802984641577E-2</v>
      </c>
      <c r="N21" s="52">
        <f t="shared" si="0"/>
        <v>1.6490221452138076E-2</v>
      </c>
      <c r="O21">
        <f t="shared" si="1"/>
        <v>9.7363522384811829E-3</v>
      </c>
    </row>
    <row r="22" spans="1:15">
      <c r="J22" s="7">
        <v>1</v>
      </c>
      <c r="K22" s="50">
        <f t="shared" si="2"/>
        <v>3.8330000000000002</v>
      </c>
      <c r="L22" s="50">
        <f t="shared" si="2"/>
        <v>2.1838981037265706</v>
      </c>
      <c r="M22" s="51">
        <f t="shared" si="3"/>
        <v>3.2362811353609078E-2</v>
      </c>
      <c r="N22" s="52">
        <f t="shared" si="0"/>
        <v>4.8853032805747154E-2</v>
      </c>
      <c r="O22">
        <f t="shared" si="1"/>
        <v>3.2362811353609078E-2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3.8330000000000002</v>
      </c>
      <c r="L23" s="50">
        <f t="shared" si="2"/>
        <v>2.1838981037265706</v>
      </c>
      <c r="M23" s="51">
        <f t="shared" si="3"/>
        <v>6.2281140897135323E-2</v>
      </c>
      <c r="N23" s="52">
        <f t="shared" si="0"/>
        <v>0.11113417370288248</v>
      </c>
      <c r="O23">
        <f t="shared" si="1"/>
        <v>7.7851426121419154E-2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2.0997321749653448</v>
      </c>
      <c r="J24" s="7">
        <f t="shared" ref="J24:J55" si="4">J23+0.25</f>
        <v>1.5</v>
      </c>
      <c r="K24" s="50">
        <f t="shared" si="2"/>
        <v>3.8330000000000002</v>
      </c>
      <c r="L24" s="50">
        <f t="shared" si="2"/>
        <v>2.1838981037265706</v>
      </c>
      <c r="M24" s="51">
        <f t="shared" si="3"/>
        <v>9.9845163245438795E-2</v>
      </c>
      <c r="N24" s="52">
        <f t="shared" si="0"/>
        <v>0.21097933694832127</v>
      </c>
      <c r="O24">
        <f t="shared" si="1"/>
        <v>0.14976774486815819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3.8330000000000002</v>
      </c>
      <c r="L25" s="50">
        <f t="shared" si="2"/>
        <v>2.1838981037265706</v>
      </c>
      <c r="M25" s="51">
        <f t="shared" si="3"/>
        <v>0.13710865973755615</v>
      </c>
      <c r="N25" s="52">
        <f t="shared" si="0"/>
        <v>0.34808799668587742</v>
      </c>
      <c r="O25">
        <f t="shared" si="1"/>
        <v>0.23994015454072326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3.8330000000000002</v>
      </c>
      <c r="L26" s="50">
        <f t="shared" si="2"/>
        <v>2.1838981037265706</v>
      </c>
      <c r="M26" s="51">
        <f t="shared" si="3"/>
        <v>0.16212747817842343</v>
      </c>
      <c r="N26" s="52">
        <f t="shared" si="0"/>
        <v>0.51021547486430086</v>
      </c>
      <c r="O26">
        <f t="shared" si="1"/>
        <v>0.32425495635684687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3.8330000000000002</v>
      </c>
      <c r="L27" s="50">
        <f t="shared" si="2"/>
        <v>2.1838981037265706</v>
      </c>
      <c r="M27" s="51">
        <f t="shared" si="3"/>
        <v>0.16385802316200015</v>
      </c>
      <c r="N27" s="52">
        <f t="shared" si="0"/>
        <v>0.67407349802630101</v>
      </c>
      <c r="O27">
        <f t="shared" si="1"/>
        <v>0.36868055211450035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3.8330000000000002</v>
      </c>
      <c r="L28" s="50">
        <f t="shared" si="2"/>
        <v>2.1838981037265706</v>
      </c>
      <c r="M28" s="51">
        <f t="shared" si="3"/>
        <v>0.13934851636368584</v>
      </c>
      <c r="N28" s="52">
        <f t="shared" si="0"/>
        <v>0.81342201438998685</v>
      </c>
      <c r="O28">
        <f t="shared" si="1"/>
        <v>0.34837129090921459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3.8330000000000002</v>
      </c>
      <c r="L29" s="50">
        <f t="shared" si="2"/>
        <v>2.1838981037265706</v>
      </c>
      <c r="M29" s="51">
        <f t="shared" si="3"/>
        <v>9.7591529128007726E-2</v>
      </c>
      <c r="N29" s="52">
        <f t="shared" si="0"/>
        <v>0.91101354351799457</v>
      </c>
      <c r="O29">
        <f t="shared" si="1"/>
        <v>0.26837670510202127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3.8330000000000002</v>
      </c>
      <c r="L30" s="50">
        <f t="shared" si="2"/>
        <v>2.1838981037265706</v>
      </c>
      <c r="M30" s="51">
        <f t="shared" si="3"/>
        <v>5.4835917318167393E-2</v>
      </c>
      <c r="N30" s="52">
        <f t="shared" si="0"/>
        <v>0.96584946083616197</v>
      </c>
      <c r="O30">
        <f t="shared" si="1"/>
        <v>0.16450775195450218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3.8330000000000002</v>
      </c>
      <c r="L31" s="50">
        <f t="shared" si="2"/>
        <v>2.1838981037265706</v>
      </c>
      <c r="M31" s="51">
        <f t="shared" si="3"/>
        <v>2.3993233157929894E-2</v>
      </c>
      <c r="N31" s="52">
        <f t="shared" si="0"/>
        <v>0.98984269399409186</v>
      </c>
      <c r="O31">
        <f t="shared" si="1"/>
        <v>7.7978007763272156E-2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3.8330000000000002</v>
      </c>
      <c r="L32" s="50">
        <f t="shared" si="2"/>
        <v>2.1838981037265706</v>
      </c>
      <c r="M32" s="51">
        <f t="shared" si="3"/>
        <v>7.9082976800798344E-3</v>
      </c>
      <c r="N32" s="52">
        <f t="shared" si="0"/>
        <v>0.99775099167417169</v>
      </c>
      <c r="O32">
        <f t="shared" si="1"/>
        <v>2.767904188027942E-2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3.8330000000000002</v>
      </c>
      <c r="L33" s="50">
        <f t="shared" si="2"/>
        <v>2.1838981037265706</v>
      </c>
      <c r="M33" s="51">
        <f t="shared" si="3"/>
        <v>1.8938663183761806E-3</v>
      </c>
      <c r="N33" s="52">
        <f t="shared" si="0"/>
        <v>0.99964485799254788</v>
      </c>
      <c r="O33">
        <f t="shared" si="1"/>
        <v>7.1019986939106772E-3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3.8330000000000002</v>
      </c>
      <c r="L34" s="50">
        <f t="shared" si="2"/>
        <v>2.1838981037265706</v>
      </c>
      <c r="M34" s="51">
        <f t="shared" si="3"/>
        <v>3.1692687981865753E-4</v>
      </c>
      <c r="N34" s="52">
        <f t="shared" si="0"/>
        <v>0.99996178487236653</v>
      </c>
      <c r="O34">
        <f t="shared" si="1"/>
        <v>1.2677075192746301E-3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3.8330000000000002</v>
      </c>
      <c r="L35" s="50">
        <f t="shared" si="2"/>
        <v>2.1838981037265706</v>
      </c>
      <c r="M35" s="51">
        <f t="shared" si="3"/>
        <v>3.5544675777154922E-5</v>
      </c>
      <c r="N35" s="52">
        <f t="shared" si="0"/>
        <v>0.99999732954814369</v>
      </c>
      <c r="O35">
        <f t="shared" si="1"/>
        <v>1.5106487205290842E-4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3.8330000000000002</v>
      </c>
      <c r="L36" s="50">
        <f t="shared" si="5"/>
        <v>2.1838981037265706</v>
      </c>
      <c r="M36" s="51">
        <f t="shared" si="3"/>
        <v>2.5552587670230054E-6</v>
      </c>
      <c r="N36" s="52">
        <f t="shared" si="0"/>
        <v>0.99999988480691071</v>
      </c>
      <c r="O36">
        <f t="shared" si="1"/>
        <v>1.1498664451603524E-5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3.8330000000000002</v>
      </c>
      <c r="L37" s="50">
        <f t="shared" si="5"/>
        <v>2.1838981037265706</v>
      </c>
      <c r="M37" s="51">
        <f t="shared" si="3"/>
        <v>1.1228485186087767E-7</v>
      </c>
      <c r="N37" s="52">
        <f t="shared" si="0"/>
        <v>0.99999999709176257</v>
      </c>
      <c r="O37">
        <f t="shared" si="1"/>
        <v>5.3335304633916891E-7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3.8330000000000002</v>
      </c>
      <c r="L38" s="50">
        <f t="shared" si="5"/>
        <v>2.1838981037265706</v>
      </c>
      <c r="M38" s="51">
        <f t="shared" si="3"/>
        <v>2.867596049505039E-9</v>
      </c>
      <c r="N38" s="52">
        <f t="shared" si="0"/>
        <v>0.99999999995935862</v>
      </c>
      <c r="O38">
        <f t="shared" si="1"/>
        <v>1.4337980247525195E-8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3.8330000000000002</v>
      </c>
      <c r="L39" s="50">
        <f t="shared" si="5"/>
        <v>2.1838981037265706</v>
      </c>
      <c r="M39" s="51">
        <f t="shared" si="3"/>
        <v>4.0344838581063414E-11</v>
      </c>
      <c r="N39" s="52">
        <f t="shared" si="0"/>
        <v>0.99999999999970346</v>
      </c>
      <c r="O39">
        <f t="shared" si="1"/>
        <v>2.1181040255058292E-10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3.8330000000000002</v>
      </c>
      <c r="L40" s="50">
        <f t="shared" si="5"/>
        <v>2.1838981037265706</v>
      </c>
      <c r="M40" s="51">
        <f t="shared" si="3"/>
        <v>2.9543034685275416E-13</v>
      </c>
      <c r="N40" s="52">
        <f t="shared" si="0"/>
        <v>0.99999999999999889</v>
      </c>
      <c r="O40">
        <f t="shared" si="1"/>
        <v>1.6248669076901479E-12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3.8330000000000002</v>
      </c>
      <c r="L41" s="50">
        <f t="shared" si="5"/>
        <v>2.1838981037265706</v>
      </c>
      <c r="M41" s="51">
        <f t="shared" si="3"/>
        <v>0</v>
      </c>
      <c r="N41" s="52">
        <f t="shared" si="0"/>
        <v>1</v>
      </c>
      <c r="O41">
        <f t="shared" si="1"/>
        <v>0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3.8330000000000002</v>
      </c>
      <c r="L42" s="50">
        <f t="shared" si="5"/>
        <v>2.1838981037265706</v>
      </c>
      <c r="M42" s="51">
        <f t="shared" si="3"/>
        <v>0</v>
      </c>
      <c r="N42" s="52">
        <f t="shared" si="0"/>
        <v>1</v>
      </c>
      <c r="O42">
        <f t="shared" si="1"/>
        <v>0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3.8330000000000002</v>
      </c>
      <c r="L43" s="50">
        <f t="shared" si="5"/>
        <v>2.1838981037265706</v>
      </c>
      <c r="M43" s="51">
        <f t="shared" si="3"/>
        <v>0</v>
      </c>
      <c r="N43" s="52">
        <f t="shared" si="0"/>
        <v>1</v>
      </c>
      <c r="O43">
        <f t="shared" si="1"/>
        <v>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3.8330000000000002</v>
      </c>
      <c r="L44" s="50">
        <f t="shared" si="5"/>
        <v>2.1838981037265706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3.8330000000000002</v>
      </c>
      <c r="L45" s="50">
        <f t="shared" si="5"/>
        <v>2.1838981037265706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3.8330000000000002</v>
      </c>
      <c r="L46" s="50">
        <f t="shared" si="5"/>
        <v>2.1838981037265706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3.8330000000000002</v>
      </c>
      <c r="L47" s="50">
        <f t="shared" si="5"/>
        <v>2.1838981037265706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3.8330000000000002</v>
      </c>
      <c r="L48" s="50">
        <f t="shared" si="5"/>
        <v>2.1838981037265706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3.8330000000000002</v>
      </c>
      <c r="L49" s="50">
        <f t="shared" si="5"/>
        <v>2.1838981037265706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3.8330000000000002</v>
      </c>
      <c r="L50" s="50">
        <f t="shared" si="5"/>
        <v>2.1838981037265706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3.8330000000000002</v>
      </c>
      <c r="L51" s="50">
        <f t="shared" si="5"/>
        <v>2.1838981037265706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3.8330000000000002</v>
      </c>
      <c r="L52" s="50">
        <f t="shared" si="7"/>
        <v>2.1838981037265706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3.8330000000000002</v>
      </c>
      <c r="L53" s="50">
        <f t="shared" si="7"/>
        <v>2.1838981037265706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3.8330000000000002</v>
      </c>
      <c r="L54" s="50">
        <f t="shared" si="7"/>
        <v>2.1838981037265706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3.8330000000000002</v>
      </c>
      <c r="L55" s="50">
        <f t="shared" si="7"/>
        <v>2.1838981037265706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3.8330000000000002</v>
      </c>
      <c r="L56" s="50">
        <f t="shared" si="7"/>
        <v>2.1838981037265706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3.8330000000000002</v>
      </c>
      <c r="L57" s="50">
        <f t="shared" si="7"/>
        <v>2.1838981037265706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3.8330000000000002</v>
      </c>
      <c r="L58" s="50">
        <f t="shared" si="7"/>
        <v>2.1838981037265706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3.8330000000000002</v>
      </c>
      <c r="L59" s="50">
        <f t="shared" si="7"/>
        <v>2.1838981037265706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3.8330000000000002</v>
      </c>
      <c r="L60" s="50">
        <f t="shared" si="7"/>
        <v>2.1838981037265706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3.8330000000000002</v>
      </c>
      <c r="L61" s="50">
        <f t="shared" si="7"/>
        <v>2.1838981037265706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3.8330000000000002</v>
      </c>
      <c r="L62" s="50">
        <f t="shared" si="7"/>
        <v>2.1838981037265706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L3" sqref="L3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2.0975661121574567</v>
      </c>
      <c r="I2" s="56">
        <f>G2-I9</f>
        <v>0.15602747475461887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'GM -Jan-'!K3</f>
        <v>2.1838981037265706</v>
      </c>
      <c r="L3" s="66">
        <f>'GM -Jan-'!L3</f>
        <v>3.8330000000000002</v>
      </c>
      <c r="M3" s="66">
        <f>'GM -Jan-'!M3</f>
        <v>1.9457708871662234</v>
      </c>
    </row>
    <row r="4" spans="1:13" ht="18.75">
      <c r="A4" s="7"/>
      <c r="B4" s="22" t="s">
        <v>22</v>
      </c>
      <c r="C4" s="62">
        <f>L4</f>
        <v>3.3359999999999999</v>
      </c>
      <c r="D4" s="9" t="s">
        <v>23</v>
      </c>
      <c r="E4" s="62">
        <f>K4</f>
        <v>2.1978289319200215</v>
      </c>
      <c r="F4" s="8"/>
      <c r="G4" s="8"/>
      <c r="H4" s="8"/>
      <c r="I4" s="8"/>
      <c r="J4" s="3" t="s">
        <v>9</v>
      </c>
      <c r="K4" s="66">
        <f>'GM -Jan-'!K4</f>
        <v>2.1978289319200215</v>
      </c>
      <c r="L4" s="66">
        <f>'GM -Jan-'!L4</f>
        <v>3.3359999999999999</v>
      </c>
      <c r="M4" s="66">
        <f>'GM -Jan-'!M4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1.5995203836930456</v>
      </c>
      <c r="D5" s="7"/>
      <c r="E5" s="7"/>
      <c r="F5" s="8"/>
      <c r="G5" s="8"/>
      <c r="H5" s="8"/>
      <c r="I5" s="8"/>
      <c r="J5" s="3" t="s">
        <v>10</v>
      </c>
      <c r="K5" s="66">
        <f>'GM -Jan-'!K5</f>
        <v>2.2243203021568574</v>
      </c>
      <c r="L5" s="66">
        <f>'GM -Jan-'!L5</f>
        <v>3.2810000000000001</v>
      </c>
      <c r="M5" s="66">
        <f>'GM -Jan-'!M5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'GM -Jan-'!K6</f>
        <v>2.1185413343579471</v>
      </c>
      <c r="L6" s="66">
        <f>'GM -Jan-'!L6</f>
        <v>2.7480000000000002</v>
      </c>
      <c r="M6" s="66">
        <f>'GM -Jan-'!M6</f>
        <v>1.8449966193373881</v>
      </c>
    </row>
    <row r="7" spans="1:13" ht="15.75">
      <c r="A7" s="7"/>
      <c r="B7" s="25">
        <f>1+1/(12*C5)+1/(288*C5*C5)-139/(51840*C5*C5*C5)</f>
        <v>1.0528008909178783</v>
      </c>
      <c r="C7" s="13" t="s">
        <v>26</v>
      </c>
      <c r="D7" s="12"/>
      <c r="E7" s="12"/>
      <c r="J7" s="3" t="s">
        <v>12</v>
      </c>
      <c r="K7" s="66">
        <f>'GM -Jan-'!K7</f>
        <v>2.1212330383854492</v>
      </c>
      <c r="L7" s="66">
        <f>'GM -Jan-'!L7</f>
        <v>3.254</v>
      </c>
      <c r="M7" s="66">
        <f>'GM -Jan-'!M7</f>
        <v>1.8621820615795657</v>
      </c>
    </row>
    <row r="8" spans="1:13" ht="15.75">
      <c r="A8" s="7"/>
      <c r="B8" s="26">
        <f>EXP(-C5)</f>
        <v>0.20199337408202575</v>
      </c>
      <c r="C8" s="14"/>
      <c r="D8" s="7"/>
      <c r="E8" s="7"/>
      <c r="G8" s="96"/>
      <c r="I8" s="15" t="s">
        <v>50</v>
      </c>
      <c r="J8" s="3" t="s">
        <v>13</v>
      </c>
      <c r="K8" s="66">
        <f>'GM -Jan-'!K8</f>
        <v>2.0451871609332199</v>
      </c>
      <c r="L8" s="66">
        <f>'GM -Jan-'!L8</f>
        <v>3.0859999999999999</v>
      </c>
      <c r="M8" s="66">
        <f>'GM -Jan-'!M8</f>
        <v>1.7795307443365633</v>
      </c>
    </row>
    <row r="9" spans="1:13" ht="15.75">
      <c r="A9" s="7"/>
      <c r="B9" s="27">
        <f>POWER(C5,C5-1)</f>
        <v>1.3252445611465027</v>
      </c>
      <c r="C9" s="16"/>
      <c r="D9" s="7"/>
      <c r="E9" s="7"/>
      <c r="F9" s="20">
        <f>E20/I9</f>
        <v>0.3356213933429254</v>
      </c>
      <c r="G9" s="97"/>
      <c r="I9" s="63">
        <f>M4</f>
        <v>1.9415386374028378</v>
      </c>
      <c r="J9" s="3" t="s">
        <v>14</v>
      </c>
      <c r="K9" s="66">
        <f>'GM -Jan-'!K9</f>
        <v>2.0257467401292226</v>
      </c>
      <c r="L9" s="66">
        <f>'GM -Jan-'!L9</f>
        <v>3.149</v>
      </c>
      <c r="M9" s="66">
        <f>'GM -Jan-'!M9</f>
        <v>1.7734685255597809</v>
      </c>
    </row>
    <row r="10" spans="1:13" ht="15.75">
      <c r="A10" s="7"/>
      <c r="B10" s="28">
        <f>SQRT(C5*2*22/7)</f>
        <v>3.1708245183343986</v>
      </c>
      <c r="C10" s="17"/>
      <c r="D10" s="7"/>
      <c r="E10" s="7"/>
      <c r="G10" s="97"/>
      <c r="J10" s="3" t="s">
        <v>15</v>
      </c>
      <c r="K10" s="66">
        <f>'GM -Jan-'!K10</f>
        <v>2.0363235423826707</v>
      </c>
      <c r="L10" s="66">
        <f>'GM -Jan-'!L10</f>
        <v>2.548</v>
      </c>
      <c r="M10" s="66">
        <f>'GM -Jan-'!M10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2.4344572878303227E-2</v>
      </c>
      <c r="H11" s="60" t="s">
        <v>45</v>
      </c>
      <c r="I11" s="60"/>
      <c r="J11" s="3" t="s">
        <v>16</v>
      </c>
      <c r="K11" s="66">
        <f>'GM -Jan-'!K11</f>
        <v>1.836759197118383</v>
      </c>
      <c r="L11" s="66">
        <f>'GM -Jan-'!L11</f>
        <v>2.9489999999999998</v>
      </c>
      <c r="M11" s="66">
        <f>'GM -Jan-'!M11</f>
        <v>1.5898268398268449</v>
      </c>
    </row>
    <row r="12" spans="1:13" ht="21">
      <c r="A12" s="4" t="s">
        <v>27</v>
      </c>
      <c r="B12" s="29">
        <f>B7*B8*B9*B10</f>
        <v>0.89361737774521677</v>
      </c>
      <c r="C12" s="98"/>
      <c r="D12" s="98"/>
      <c r="E12" s="10"/>
      <c r="F12" t="s">
        <v>42</v>
      </c>
      <c r="G12" s="57">
        <f>(H17-I9)*(H17-I9)</f>
        <v>9.7766768546443195E-4</v>
      </c>
      <c r="H12" s="60" t="s">
        <v>46</v>
      </c>
      <c r="I12" s="60">
        <f>SQRT(G12)</f>
        <v>3.1267677967262486E-2</v>
      </c>
      <c r="J12" s="3" t="s">
        <v>17</v>
      </c>
      <c r="K12" s="66">
        <f>'GM -Jan-'!K12</f>
        <v>2.0280115506666676</v>
      </c>
      <c r="L12" s="66">
        <f>'GM -Jan-'!L12</f>
        <v>2.7069999999999999</v>
      </c>
      <c r="M12" s="66">
        <f>'GM -Jan-'!M12</f>
        <v>1.7494152046783538</v>
      </c>
    </row>
    <row r="13" spans="1:13" ht="18.75">
      <c r="A13" s="7"/>
      <c r="B13" s="22" t="s">
        <v>22</v>
      </c>
      <c r="C13" s="10">
        <f>C4</f>
        <v>3.3359999999999999</v>
      </c>
      <c r="D13" s="9" t="s">
        <v>23</v>
      </c>
      <c r="E13" s="10">
        <f>E4</f>
        <v>2.1978289319200215</v>
      </c>
      <c r="F13" t="s">
        <v>43</v>
      </c>
      <c r="G13" s="57">
        <f>(H17-G2)*(H17-G2)</f>
        <v>1.5565006894422459E-2</v>
      </c>
      <c r="H13" s="60" t="s">
        <v>47</v>
      </c>
      <c r="I13" s="61">
        <f>1-G12/G13</f>
        <v>0.93718809814245774</v>
      </c>
      <c r="J13" s="3" t="s">
        <v>18</v>
      </c>
      <c r="K13" s="66">
        <f>'GM -Jan-'!K13</f>
        <v>2.0528935645995503</v>
      </c>
      <c r="L13" s="66">
        <f>'GM -Jan-'!L13</f>
        <v>2.5609999999999999</v>
      </c>
      <c r="M13" s="66">
        <f>'GM -Jan-'!M13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1.2997601918465227</v>
      </c>
      <c r="D14" s="7"/>
      <c r="E14" s="7"/>
      <c r="F14" s="99" t="s">
        <v>32</v>
      </c>
      <c r="G14" s="100"/>
      <c r="H14" s="59">
        <f>E13*E13*(B12-B20)</f>
        <v>0.4246111040969594</v>
      </c>
      <c r="J14" s="3" t="s">
        <v>19</v>
      </c>
      <c r="K14" s="66">
        <f>'GM -Jan-'!K14</f>
        <v>2.0359099662396671</v>
      </c>
      <c r="L14" s="66">
        <f>'GM -Jan-'!L14</f>
        <v>2.9060000000000001</v>
      </c>
      <c r="M14" s="66">
        <f>'GM -Jan-'!M14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'GM -Jan-'!K15</f>
        <v>2.0856891698804727</v>
      </c>
      <c r="L15" s="66">
        <f>'GM -Jan-'!L15</f>
        <v>3.02</v>
      </c>
      <c r="M15" s="66">
        <f>'GM -Jan-'!M15</f>
        <v>1.809278652257581</v>
      </c>
    </row>
    <row r="16" spans="1:13">
      <c r="A16" s="7"/>
      <c r="B16" s="25">
        <f>1+1/(12*C14)+1/(288*C14*C14)-139/(51840*C14*C14*C14)</f>
        <v>1.064948593747663</v>
      </c>
      <c r="C16" s="13" t="s">
        <v>26</v>
      </c>
      <c r="D16" s="12"/>
      <c r="E16" s="12"/>
    </row>
    <row r="17" spans="1:15" ht="21">
      <c r="A17" s="7"/>
      <c r="B17" s="26">
        <f>EXP(-C14)</f>
        <v>0.27259715621706282</v>
      </c>
      <c r="C17" s="14"/>
      <c r="D17" s="7"/>
      <c r="E17" s="7"/>
      <c r="F17" s="99" t="s">
        <v>51</v>
      </c>
      <c r="G17" s="100"/>
      <c r="H17" s="35">
        <f>E13*B21</f>
        <v>1.9728063153701003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1.0817618570407994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3.3359999999999999</v>
      </c>
      <c r="L18" s="54">
        <f>E4</f>
        <v>2.1978289319200215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2.858307402273665</v>
      </c>
      <c r="C19" s="17"/>
      <c r="D19" s="7"/>
      <c r="E19" s="7"/>
      <c r="F19" s="33"/>
      <c r="G19" s="34"/>
      <c r="J19" s="7">
        <v>0.25</v>
      </c>
      <c r="K19" s="50">
        <f>K18</f>
        <v>3.3359999999999999</v>
      </c>
      <c r="L19" s="50">
        <f>L18</f>
        <v>2.1978289319200215</v>
      </c>
      <c r="M19" s="51">
        <f>N19-N18</f>
        <v>7.0873245391223083E-4</v>
      </c>
      <c r="N19" s="52">
        <f t="shared" ref="N19:N49" si="0">WEIBULL(J19,K19,L19,TRUE)</f>
        <v>7.0873245391223083E-4</v>
      </c>
      <c r="O19">
        <f t="shared" ref="O19:O62" si="1">J19*M19</f>
        <v>1.7718311347805771E-4</v>
      </c>
    </row>
    <row r="20" spans="1:15" ht="21">
      <c r="A20" s="4" t="s">
        <v>29</v>
      </c>
      <c r="B20" s="29">
        <f>B21*B21</f>
        <v>0.80571440244028414</v>
      </c>
      <c r="C20" s="88" t="s">
        <v>30</v>
      </c>
      <c r="D20" s="89"/>
      <c r="E20" s="10">
        <f>E13*SQRT(B12-B20)</f>
        <v>0.65162190271426523</v>
      </c>
      <c r="F20" s="34"/>
      <c r="G20" s="34"/>
      <c r="J20" s="7">
        <v>0.5</v>
      </c>
      <c r="K20" s="50">
        <f t="shared" ref="K20:L35" si="2">K19</f>
        <v>3.3359999999999999</v>
      </c>
      <c r="L20" s="50">
        <f t="shared" si="2"/>
        <v>2.1978289319200215</v>
      </c>
      <c r="M20" s="51">
        <f t="shared" ref="M20:M62" si="3">N20-N19</f>
        <v>6.425029765128154E-3</v>
      </c>
      <c r="N20" s="52">
        <f t="shared" si="0"/>
        <v>7.1337622190403849E-3</v>
      </c>
      <c r="O20">
        <f t="shared" si="1"/>
        <v>3.212514882564077E-3</v>
      </c>
    </row>
    <row r="21" spans="1:15" ht="21">
      <c r="A21" s="4" t="s">
        <v>31</v>
      </c>
      <c r="B21" s="29">
        <f>B16*B17*B18*B19</f>
        <v>0.89761595487172807</v>
      </c>
      <c r="C21" s="90"/>
      <c r="D21" s="91"/>
      <c r="E21" s="19"/>
      <c r="F21" s="37" t="s">
        <v>33</v>
      </c>
      <c r="G21" s="38">
        <f>I9-H17</f>
        <v>-3.1267677967262486E-2</v>
      </c>
      <c r="J21" s="7">
        <v>0.75</v>
      </c>
      <c r="K21" s="50">
        <f t="shared" si="2"/>
        <v>3.3359999999999999</v>
      </c>
      <c r="L21" s="50">
        <f t="shared" si="2"/>
        <v>2.1978289319200215</v>
      </c>
      <c r="M21" s="51">
        <f t="shared" si="3"/>
        <v>2.0175752216756382E-2</v>
      </c>
      <c r="N21" s="52">
        <f t="shared" si="0"/>
        <v>2.7309514435796767E-2</v>
      </c>
      <c r="O21">
        <f t="shared" si="1"/>
        <v>1.5131814162567286E-2</v>
      </c>
    </row>
    <row r="22" spans="1:15">
      <c r="J22" s="7">
        <v>1</v>
      </c>
      <c r="K22" s="50">
        <f t="shared" si="2"/>
        <v>3.3359999999999999</v>
      </c>
      <c r="L22" s="50">
        <f t="shared" si="2"/>
        <v>2.1978289319200215</v>
      </c>
      <c r="M22" s="51">
        <f t="shared" si="3"/>
        <v>4.24340766291742E-2</v>
      </c>
      <c r="N22" s="52">
        <f t="shared" si="0"/>
        <v>6.9743591064970967E-2</v>
      </c>
      <c r="O22">
        <f t="shared" si="1"/>
        <v>4.24340766291742E-2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3.3359999999999999</v>
      </c>
      <c r="L23" s="50">
        <f t="shared" si="2"/>
        <v>2.1978289319200215</v>
      </c>
      <c r="M23" s="51">
        <f t="shared" si="3"/>
        <v>7.1435558738284666E-2</v>
      </c>
      <c r="N23" s="52">
        <f t="shared" si="0"/>
        <v>0.14117914980325563</v>
      </c>
      <c r="O23">
        <f t="shared" si="1"/>
        <v>8.9294448422855832E-2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2.0975661121574567</v>
      </c>
      <c r="J24" s="7">
        <f t="shared" ref="J24:J55" si="4">J23+0.25</f>
        <v>1.5</v>
      </c>
      <c r="K24" s="50">
        <f t="shared" si="2"/>
        <v>3.3359999999999999</v>
      </c>
      <c r="L24" s="50">
        <f t="shared" si="2"/>
        <v>2.1978289319200215</v>
      </c>
      <c r="M24" s="51">
        <f t="shared" si="3"/>
        <v>0.10274041503768983</v>
      </c>
      <c r="N24" s="52">
        <f t="shared" si="0"/>
        <v>0.24391956484094546</v>
      </c>
      <c r="O24">
        <f t="shared" si="1"/>
        <v>0.15411062255653474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3.3359999999999999</v>
      </c>
      <c r="L25" s="50">
        <f t="shared" si="2"/>
        <v>2.1978289319200215</v>
      </c>
      <c r="M25" s="51">
        <f t="shared" si="3"/>
        <v>0.12958231222401206</v>
      </c>
      <c r="N25" s="52">
        <f t="shared" si="0"/>
        <v>0.37350187706495752</v>
      </c>
      <c r="O25">
        <f t="shared" si="1"/>
        <v>0.22676904639202111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3.3359999999999999</v>
      </c>
      <c r="L26" s="50">
        <f t="shared" si="2"/>
        <v>2.1978289319200215</v>
      </c>
      <c r="M26" s="51">
        <f t="shared" si="3"/>
        <v>0.14460663088837256</v>
      </c>
      <c r="N26" s="52">
        <f t="shared" si="0"/>
        <v>0.51810850795333008</v>
      </c>
      <c r="O26">
        <f t="shared" si="1"/>
        <v>0.28921326177674511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3.3359999999999999</v>
      </c>
      <c r="L27" s="50">
        <f t="shared" si="2"/>
        <v>2.1978289319200215</v>
      </c>
      <c r="M27" s="51">
        <f t="shared" si="3"/>
        <v>0.14277352576683588</v>
      </c>
      <c r="N27" s="52">
        <f t="shared" si="0"/>
        <v>0.66088203372016596</v>
      </c>
      <c r="O27">
        <f t="shared" si="1"/>
        <v>0.32124043297538074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3.3359999999999999</v>
      </c>
      <c r="L28" s="50">
        <f t="shared" si="2"/>
        <v>2.1978289319200215</v>
      </c>
      <c r="M28" s="51">
        <f t="shared" si="3"/>
        <v>0.12406414005475119</v>
      </c>
      <c r="N28" s="52">
        <f t="shared" si="0"/>
        <v>0.78494617377491716</v>
      </c>
      <c r="O28">
        <f t="shared" si="1"/>
        <v>0.31016035013687798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3.3359999999999999</v>
      </c>
      <c r="L29" s="50">
        <f t="shared" si="2"/>
        <v>2.1978289319200215</v>
      </c>
      <c r="M29" s="51">
        <f t="shared" si="3"/>
        <v>9.4074773505026688E-2</v>
      </c>
      <c r="N29" s="52">
        <f t="shared" si="0"/>
        <v>0.87902094727994384</v>
      </c>
      <c r="O29">
        <f t="shared" si="1"/>
        <v>0.25870562713882339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3.3359999999999999</v>
      </c>
      <c r="L30" s="50">
        <f t="shared" si="2"/>
        <v>2.1978289319200215</v>
      </c>
      <c r="M30" s="51">
        <f t="shared" si="3"/>
        <v>6.1580250014681037E-2</v>
      </c>
      <c r="N30" s="52">
        <f t="shared" si="0"/>
        <v>0.94060119729462488</v>
      </c>
      <c r="O30">
        <f t="shared" si="1"/>
        <v>0.18474075004404311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3.3359999999999999</v>
      </c>
      <c r="L31" s="50">
        <f t="shared" si="2"/>
        <v>2.1978289319200215</v>
      </c>
      <c r="M31" s="51">
        <f t="shared" si="3"/>
        <v>3.4368386113628913E-2</v>
      </c>
      <c r="N31" s="52">
        <f t="shared" si="0"/>
        <v>0.97496958340825379</v>
      </c>
      <c r="O31">
        <f t="shared" si="1"/>
        <v>0.11169725486929397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3.3359999999999999</v>
      </c>
      <c r="L32" s="50">
        <f t="shared" si="2"/>
        <v>2.1978289319200215</v>
      </c>
      <c r="M32" s="51">
        <f t="shared" si="3"/>
        <v>1.6132412979100952E-2</v>
      </c>
      <c r="N32" s="52">
        <f t="shared" si="0"/>
        <v>0.99110199638735474</v>
      </c>
      <c r="O32">
        <f t="shared" si="1"/>
        <v>5.6463445426853331E-2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3.3359999999999999</v>
      </c>
      <c r="L33" s="50">
        <f t="shared" si="2"/>
        <v>2.1978289319200215</v>
      </c>
      <c r="M33" s="51">
        <f t="shared" si="3"/>
        <v>6.2764058627531316E-3</v>
      </c>
      <c r="N33" s="52">
        <f t="shared" si="0"/>
        <v>0.99737840225010788</v>
      </c>
      <c r="O33">
        <f t="shared" si="1"/>
        <v>2.3536521985324244E-2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3.3359999999999999</v>
      </c>
      <c r="L34" s="50">
        <f t="shared" si="2"/>
        <v>2.1978289319200215</v>
      </c>
      <c r="M34" s="51">
        <f t="shared" si="3"/>
        <v>1.9929368343778453E-3</v>
      </c>
      <c r="N34" s="52">
        <f t="shared" si="0"/>
        <v>0.99937133908448572</v>
      </c>
      <c r="O34">
        <f t="shared" si="1"/>
        <v>7.9717473375113812E-3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3.3359999999999999</v>
      </c>
      <c r="L35" s="50">
        <f t="shared" si="2"/>
        <v>2.1978289319200215</v>
      </c>
      <c r="M35" s="51">
        <f t="shared" si="3"/>
        <v>5.0821468361039734E-4</v>
      </c>
      <c r="N35" s="52">
        <f t="shared" si="0"/>
        <v>0.99987955376809612</v>
      </c>
      <c r="O35">
        <f t="shared" si="1"/>
        <v>2.1599124053441887E-3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3.3359999999999999</v>
      </c>
      <c r="L36" s="50">
        <f t="shared" si="5"/>
        <v>2.1978289319200215</v>
      </c>
      <c r="M36" s="51">
        <f t="shared" si="3"/>
        <v>1.0235472534658729E-4</v>
      </c>
      <c r="N36" s="52">
        <f t="shared" si="0"/>
        <v>0.99998190849344271</v>
      </c>
      <c r="O36">
        <f t="shared" si="1"/>
        <v>4.6059626405964282E-4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3.3359999999999999</v>
      </c>
      <c r="L37" s="50">
        <f t="shared" si="5"/>
        <v>2.1978289319200215</v>
      </c>
      <c r="M37" s="51">
        <f t="shared" si="3"/>
        <v>1.6001848825109022E-5</v>
      </c>
      <c r="N37" s="52">
        <f t="shared" si="0"/>
        <v>0.99999791034226782</v>
      </c>
      <c r="O37">
        <f t="shared" si="1"/>
        <v>7.6008781919267854E-5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3.3359999999999999</v>
      </c>
      <c r="L38" s="50">
        <f t="shared" si="5"/>
        <v>2.1978289319200215</v>
      </c>
      <c r="M38" s="51">
        <f t="shared" si="3"/>
        <v>1.907666480782666E-6</v>
      </c>
      <c r="N38" s="52">
        <f t="shared" si="0"/>
        <v>0.9999998180087486</v>
      </c>
      <c r="O38">
        <f t="shared" si="1"/>
        <v>9.5383324039133299E-6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3.3359999999999999</v>
      </c>
      <c r="L39" s="50">
        <f t="shared" si="5"/>
        <v>2.1978289319200215</v>
      </c>
      <c r="M39" s="51">
        <f t="shared" si="3"/>
        <v>1.7027727705620777E-7</v>
      </c>
      <c r="N39" s="52">
        <f t="shared" si="0"/>
        <v>0.99999998828602565</v>
      </c>
      <c r="O39">
        <f t="shared" si="1"/>
        <v>8.9395570454509077E-7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3.3359999999999999</v>
      </c>
      <c r="L40" s="50">
        <f t="shared" si="5"/>
        <v>2.1978289319200215</v>
      </c>
      <c r="M40" s="51">
        <f t="shared" si="3"/>
        <v>1.1167974545145398E-8</v>
      </c>
      <c r="N40" s="52">
        <f t="shared" si="0"/>
        <v>0.9999999994540002</v>
      </c>
      <c r="O40">
        <f t="shared" si="1"/>
        <v>6.142385999829969E-8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3.3359999999999999</v>
      </c>
      <c r="L41" s="50">
        <f t="shared" si="5"/>
        <v>2.1978289319200215</v>
      </c>
      <c r="M41" s="51">
        <f t="shared" si="3"/>
        <v>5.2794768556907457E-10</v>
      </c>
      <c r="N41" s="52">
        <f t="shared" si="0"/>
        <v>0.99999999998194788</v>
      </c>
      <c r="O41">
        <f t="shared" si="1"/>
        <v>3.0356991920221787E-9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3.3359999999999999</v>
      </c>
      <c r="L42" s="50">
        <f t="shared" si="5"/>
        <v>2.1978289319200215</v>
      </c>
      <c r="M42" s="51">
        <f t="shared" si="3"/>
        <v>1.7637558080707549E-11</v>
      </c>
      <c r="N42" s="52">
        <f t="shared" si="0"/>
        <v>0.99999999999958544</v>
      </c>
      <c r="O42">
        <f t="shared" si="1"/>
        <v>1.058253484842453E-10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3.3359999999999999</v>
      </c>
      <c r="L43" s="50">
        <f t="shared" si="5"/>
        <v>2.1978289319200215</v>
      </c>
      <c r="M43" s="51">
        <f t="shared" si="3"/>
        <v>4.0811798385220754E-13</v>
      </c>
      <c r="N43" s="52">
        <f t="shared" si="0"/>
        <v>0.99999999999999356</v>
      </c>
      <c r="O43">
        <f t="shared" si="1"/>
        <v>2.5507373990762972E-12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3.3359999999999999</v>
      </c>
      <c r="L44" s="50">
        <f t="shared" si="5"/>
        <v>2.1978289319200215</v>
      </c>
      <c r="M44" s="51">
        <f t="shared" si="3"/>
        <v>6.3282712403633923E-15</v>
      </c>
      <c r="N44" s="52">
        <f t="shared" si="0"/>
        <v>0.99999999999999989</v>
      </c>
      <c r="O44">
        <f t="shared" si="1"/>
        <v>4.113376306236205E-14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3.3359999999999999</v>
      </c>
      <c r="L45" s="50">
        <f t="shared" si="5"/>
        <v>2.1978289319200215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3.3359999999999999</v>
      </c>
      <c r="L46" s="50">
        <f t="shared" si="5"/>
        <v>2.1978289319200215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3.3359999999999999</v>
      </c>
      <c r="L47" s="50">
        <f t="shared" si="5"/>
        <v>2.1978289319200215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3.3359999999999999</v>
      </c>
      <c r="L48" s="50">
        <f t="shared" si="5"/>
        <v>2.1978289319200215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3.3359999999999999</v>
      </c>
      <c r="L49" s="50">
        <f t="shared" si="5"/>
        <v>2.1978289319200215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3.3359999999999999</v>
      </c>
      <c r="L50" s="50">
        <f t="shared" si="5"/>
        <v>2.1978289319200215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3.3359999999999999</v>
      </c>
      <c r="L51" s="50">
        <f t="shared" si="5"/>
        <v>2.1978289319200215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3.3359999999999999</v>
      </c>
      <c r="L52" s="50">
        <f t="shared" si="7"/>
        <v>2.1978289319200215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3.3359999999999999</v>
      </c>
      <c r="L53" s="50">
        <f t="shared" si="7"/>
        <v>2.1978289319200215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3.3359999999999999</v>
      </c>
      <c r="L54" s="50">
        <f t="shared" si="7"/>
        <v>2.1978289319200215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3.3359999999999999</v>
      </c>
      <c r="L55" s="50">
        <f t="shared" si="7"/>
        <v>2.1978289319200215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3.3359999999999999</v>
      </c>
      <c r="L56" s="50">
        <f t="shared" si="7"/>
        <v>2.1978289319200215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3.3359999999999999</v>
      </c>
      <c r="L57" s="50">
        <f t="shared" si="7"/>
        <v>2.1978289319200215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3.3359999999999999</v>
      </c>
      <c r="L58" s="50">
        <f t="shared" si="7"/>
        <v>2.1978289319200215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3.3359999999999999</v>
      </c>
      <c r="L59" s="50">
        <f t="shared" si="7"/>
        <v>2.1978289319200215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3.3359999999999999</v>
      </c>
      <c r="L60" s="50">
        <f t="shared" si="7"/>
        <v>2.1978289319200215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3.3359999999999999</v>
      </c>
      <c r="L61" s="50">
        <f t="shared" si="7"/>
        <v>2.1978289319200215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3.3359999999999999</v>
      </c>
      <c r="L62" s="50">
        <f t="shared" si="7"/>
        <v>2.1978289319200215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85"/>
  <sheetViews>
    <sheetView topLeftCell="B6" workbookViewId="0">
      <selection activeCell="M8" sqref="M8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 customHeight="1">
      <c r="A1" s="93"/>
      <c r="B1" s="93"/>
      <c r="C1" s="93"/>
      <c r="D1" s="93"/>
      <c r="E1" s="93"/>
      <c r="I1" s="55" t="s">
        <v>41</v>
      </c>
      <c r="J1" s="1"/>
      <c r="K1" s="94" t="s">
        <v>4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53</v>
      </c>
      <c r="G2" s="9">
        <f>G24</f>
        <v>2.0662930818925123</v>
      </c>
      <c r="I2" s="56">
        <f>G2-I9</f>
        <v>0.12475444448967443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'EPM -Jan '!K3</f>
        <v>2.1619061817436549</v>
      </c>
      <c r="L3" s="66">
        <f>'EPM -Jan '!L3</f>
        <v>3.5127526064074051</v>
      </c>
      <c r="M3" s="5">
        <f>'EPM -Jan '!M3</f>
        <v>1.9457708871662234</v>
      </c>
    </row>
    <row r="4" spans="1:13" ht="18.75">
      <c r="A4" s="7"/>
      <c r="B4" s="22" t="s">
        <v>22</v>
      </c>
      <c r="C4" s="62">
        <f>L4</f>
        <v>3.1855113534320991</v>
      </c>
      <c r="D4" s="9" t="s">
        <v>23</v>
      </c>
      <c r="E4" s="62">
        <f>K4</f>
        <v>2.1679370078010947</v>
      </c>
      <c r="F4" s="8"/>
      <c r="G4" s="8"/>
      <c r="H4" s="8"/>
      <c r="I4" s="8"/>
      <c r="J4" s="3" t="s">
        <v>9</v>
      </c>
      <c r="K4" s="66">
        <f>'EPM -Jan '!K4</f>
        <v>2.1679370078010947</v>
      </c>
      <c r="L4" s="66">
        <f>'EPM -Jan '!L4</f>
        <v>3.1855113534320991</v>
      </c>
      <c r="M4" s="5">
        <f>'EPM -Jan 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1.6278426846117444</v>
      </c>
      <c r="D5" s="7"/>
      <c r="E5" s="7"/>
      <c r="F5" s="8"/>
      <c r="G5" s="8"/>
      <c r="H5" s="8"/>
      <c r="I5" s="8"/>
      <c r="J5" s="3" t="s">
        <v>10</v>
      </c>
      <c r="K5" s="66">
        <f>'EPM -Jan '!K5</f>
        <v>2.1929193123343618</v>
      </c>
      <c r="L5" s="66">
        <f>'EPM -Jan '!L5</f>
        <v>3.1537922609655382</v>
      </c>
      <c r="M5" s="5">
        <f>'EPM -Jan 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'EPM -Jan '!K6</f>
        <v>2.0741135454178008</v>
      </c>
      <c r="L6" s="66">
        <f>'EPM -Jan '!L6</f>
        <v>2.7112800039065963</v>
      </c>
      <c r="M6" s="5">
        <f>'EPM -Jan '!M6</f>
        <v>1.8449966193373881</v>
      </c>
    </row>
    <row r="7" spans="1:13" ht="15.75">
      <c r="A7" s="7"/>
      <c r="B7" s="25">
        <f>1+1/(12*C5)+1/(288*C5*C5)-139/(51840*C5*C5*C5)</f>
        <v>1.0518812317438324</v>
      </c>
      <c r="C7" s="13" t="s">
        <v>26</v>
      </c>
      <c r="D7" s="12"/>
      <c r="E7" s="12"/>
      <c r="J7" s="3" t="s">
        <v>12</v>
      </c>
      <c r="K7" s="66">
        <f>'EPM -Jan '!K7</f>
        <v>2.0812645129552791</v>
      </c>
      <c r="L7" s="66">
        <f>'EPM -Jan '!L7</f>
        <v>3.1236231932986618</v>
      </c>
      <c r="M7" s="5">
        <f>'EPM -Jan '!M7</f>
        <v>1.8621820615795657</v>
      </c>
    </row>
    <row r="8" spans="1:13" ht="15.75">
      <c r="A8" s="7"/>
      <c r="B8" s="26">
        <f>EXP(-C5)</f>
        <v>0.19635271226929324</v>
      </c>
      <c r="C8" s="14"/>
      <c r="D8" s="7"/>
      <c r="E8" s="7"/>
      <c r="G8" s="96"/>
      <c r="I8" s="15" t="s">
        <v>48</v>
      </c>
      <c r="J8" s="3" t="s">
        <v>13</v>
      </c>
      <c r="K8" s="66">
        <f>'EPM -Jan '!K8</f>
        <v>1.9914087789660555</v>
      </c>
      <c r="L8" s="66">
        <f>'EPM -Jan '!L8</f>
        <v>3.0386161280093082</v>
      </c>
      <c r="M8" s="5">
        <f>'EPM -Jan '!M8</f>
        <v>1.7795307443365633</v>
      </c>
    </row>
    <row r="9" spans="1:13" ht="15.75">
      <c r="A9" s="7"/>
      <c r="B9" s="27">
        <f>POWER(C5,C5-1)</f>
        <v>1.3578735147750696</v>
      </c>
      <c r="C9" s="16"/>
      <c r="D9" s="7"/>
      <c r="E9" s="7"/>
      <c r="F9" s="20">
        <f>E20/I9</f>
        <v>0.34428211907292749</v>
      </c>
      <c r="G9" s="97"/>
      <c r="I9" s="63">
        <f>M4</f>
        <v>1.9415386374028378</v>
      </c>
      <c r="J9" s="3" t="s">
        <v>14</v>
      </c>
      <c r="K9" s="66">
        <f>'EPM -Jan '!K9</f>
        <v>1.9816396706193411</v>
      </c>
      <c r="L9" s="66">
        <f>'EPM -Jan '!L9</f>
        <v>3.1395675391135263</v>
      </c>
      <c r="M9" s="5">
        <f>'EPM -Jan '!M9</f>
        <v>1.7734685255597809</v>
      </c>
    </row>
    <row r="10" spans="1:13" ht="15.75">
      <c r="A10" s="7"/>
      <c r="B10" s="28">
        <f>SQRT(C5*2*22/7)</f>
        <v>3.1987738303230406</v>
      </c>
      <c r="C10" s="17"/>
      <c r="D10" s="7"/>
      <c r="E10" s="7"/>
      <c r="G10" s="97"/>
      <c r="J10" s="3" t="s">
        <v>15</v>
      </c>
      <c r="K10" s="66">
        <f>'EPM -Jan '!K10</f>
        <v>1.9590605042987337</v>
      </c>
      <c r="L10" s="66">
        <f>'EPM -Jan '!L10</f>
        <v>2.4761770122387752</v>
      </c>
      <c r="M10" s="5">
        <f>'EPM -Jan 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1.5563671419927259E-2</v>
      </c>
      <c r="H11" s="60" t="s">
        <v>45</v>
      </c>
      <c r="I11" s="60"/>
      <c r="J11" s="3" t="s">
        <v>16</v>
      </c>
      <c r="K11" s="66">
        <f>'EPM -Jan '!K11</f>
        <v>1.7837832332335157</v>
      </c>
      <c r="L11" s="66">
        <f>'EPM -Jan '!L11</f>
        <v>2.8567194441642942</v>
      </c>
      <c r="M11" s="5">
        <f>'EPM -Jan '!M11</f>
        <v>1.5898268398268449</v>
      </c>
    </row>
    <row r="12" spans="1:13" ht="21">
      <c r="A12" s="4" t="s">
        <v>27</v>
      </c>
      <c r="B12" s="29">
        <f>B7*B8*B9*B10</f>
        <v>0.89711158029054938</v>
      </c>
      <c r="C12" s="98"/>
      <c r="D12" s="98"/>
      <c r="E12" s="10"/>
      <c r="F12" t="s">
        <v>42</v>
      </c>
      <c r="G12" s="57">
        <f>(H17-I9)*(H17-I9)</f>
        <v>4.9303806576313238E-32</v>
      </c>
      <c r="H12" s="60" t="s">
        <v>46</v>
      </c>
      <c r="I12" s="64">
        <f>SQRT(G12)</f>
        <v>2.2204460492503131E-16</v>
      </c>
      <c r="J12" s="3" t="s">
        <v>17</v>
      </c>
      <c r="K12" s="66">
        <f>'EPM -Jan '!K12</f>
        <v>1.9682529629574681</v>
      </c>
      <c r="L12" s="66">
        <f>'EPM -Jan '!L12</f>
        <v>2.6459825585540955</v>
      </c>
      <c r="M12" s="5">
        <f>'EPM -Jan '!M12</f>
        <v>1.7494152046783538</v>
      </c>
    </row>
    <row r="13" spans="1:13" ht="18.75">
      <c r="A13" s="7"/>
      <c r="B13" s="22" t="s">
        <v>22</v>
      </c>
      <c r="C13" s="10">
        <f>C4</f>
        <v>3.1855113534320991</v>
      </c>
      <c r="D13" s="9" t="s">
        <v>23</v>
      </c>
      <c r="E13" s="10">
        <f>E4</f>
        <v>2.1679370078010947</v>
      </c>
      <c r="F13" t="s">
        <v>43</v>
      </c>
      <c r="G13" s="57">
        <f>(H17-G2)*(H17-G2)</f>
        <v>1.5563671419927315E-2</v>
      </c>
      <c r="H13" s="60" t="s">
        <v>47</v>
      </c>
      <c r="I13" s="61">
        <f>1-G12/G13</f>
        <v>1</v>
      </c>
      <c r="J13" s="3" t="s">
        <v>18</v>
      </c>
      <c r="K13" s="66">
        <f>'EPM -Jan '!K13</f>
        <v>1.9728443788905725</v>
      </c>
      <c r="L13" s="66">
        <f>'EPM -Jan '!L13</f>
        <v>2.480921418584952</v>
      </c>
      <c r="M13" s="5">
        <f>'EPM -Jan 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1.3139213423058722</v>
      </c>
      <c r="D14" s="7"/>
      <c r="E14" s="7"/>
      <c r="F14" s="99" t="s">
        <v>32</v>
      </c>
      <c r="G14" s="100"/>
      <c r="H14" s="59">
        <f>E13*E13*(B12-B20)</f>
        <v>0.44680807156037838</v>
      </c>
      <c r="J14" s="3" t="s">
        <v>19</v>
      </c>
      <c r="K14" s="66">
        <f>'EPM -Jan '!K14</f>
        <v>1.9905872092104615</v>
      </c>
      <c r="L14" s="66">
        <f>'EPM -Jan '!L14</f>
        <v>2.8185087186494568</v>
      </c>
      <c r="M14" s="5">
        <f>'EPM -Jan 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21">
        <f>'EPM -Jan '!K15</f>
        <v>2.0271431082023619</v>
      </c>
      <c r="L15" s="21">
        <f>'EPM -Jan '!L15</f>
        <v>2.9286210197770592</v>
      </c>
      <c r="M15" s="70">
        <f>'EPM -Jan '!M15</f>
        <v>1.809278652257581</v>
      </c>
    </row>
    <row r="16" spans="1:13">
      <c r="A16" s="7"/>
      <c r="B16" s="25">
        <f>1+1/(12*C14)+1/(288*C14*C14)-139/(51840*C14*C14*C14)</f>
        <v>1.064252577225572</v>
      </c>
      <c r="C16" s="13" t="s">
        <v>26</v>
      </c>
      <c r="D16" s="12"/>
      <c r="E16" s="12"/>
    </row>
    <row r="17" spans="1:15" ht="21">
      <c r="A17" s="7"/>
      <c r="B17" s="26">
        <f>EXP(-C14)</f>
        <v>0.26876407137510888</v>
      </c>
      <c r="C17" s="14"/>
      <c r="D17" s="7"/>
      <c r="E17" s="7"/>
      <c r="F17" s="99" t="s">
        <v>51</v>
      </c>
      <c r="G17" s="100"/>
      <c r="H17" s="35">
        <f>E13*B21</f>
        <v>1.9415386374028376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1.0894855006880155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3.1855113534320991</v>
      </c>
      <c r="L18" s="54">
        <f>E4</f>
        <v>2.1679370078010947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2.8738361386197564</v>
      </c>
      <c r="C19" s="17"/>
      <c r="D19" s="7"/>
      <c r="E19" s="7"/>
      <c r="F19" s="33"/>
      <c r="G19" s="34"/>
      <c r="J19" s="7">
        <v>0.25</v>
      </c>
      <c r="K19" s="50">
        <f>K18</f>
        <v>3.1855113534320991</v>
      </c>
      <c r="L19" s="50">
        <f>L18</f>
        <v>2.1679370078010947</v>
      </c>
      <c r="M19" s="51">
        <f>N19-N18</f>
        <v>1.0266622232500966E-3</v>
      </c>
      <c r="N19" s="52">
        <f t="shared" ref="N19:N49" si="0">WEIBULL(J19,K19,L19,TRUE)</f>
        <v>1.0266622232500966E-3</v>
      </c>
      <c r="O19">
        <f t="shared" ref="O19:O62" si="1">J19*M19</f>
        <v>2.5666555581252415E-4</v>
      </c>
    </row>
    <row r="20" spans="1:15" ht="21">
      <c r="A20" s="4" t="s">
        <v>29</v>
      </c>
      <c r="B20" s="29">
        <f>B21*B21</f>
        <v>0.80204503939711158</v>
      </c>
      <c r="C20" s="88" t="s">
        <v>30</v>
      </c>
      <c r="D20" s="89"/>
      <c r="E20" s="10">
        <f>E13*SQRT(B12-B20)</f>
        <v>0.66843703634701324</v>
      </c>
      <c r="F20" s="34"/>
      <c r="G20" s="34"/>
      <c r="J20" s="7">
        <v>0.5</v>
      </c>
      <c r="K20" s="50">
        <f t="shared" ref="K20:L35" si="2">K19</f>
        <v>3.1855113534320991</v>
      </c>
      <c r="L20" s="50">
        <f t="shared" si="2"/>
        <v>2.1679370078010947</v>
      </c>
      <c r="M20" s="51">
        <f t="shared" ref="M20:M62" si="3">N20-N19</f>
        <v>8.2749321277588717E-3</v>
      </c>
      <c r="N20" s="52">
        <f t="shared" si="0"/>
        <v>9.3015943510089683E-3</v>
      </c>
      <c r="O20">
        <f t="shared" si="1"/>
        <v>4.1374660638794358E-3</v>
      </c>
    </row>
    <row r="21" spans="1:15" ht="21">
      <c r="A21" s="4" t="s">
        <v>31</v>
      </c>
      <c r="B21" s="29">
        <f>B16*B17*B18*B19</f>
        <v>0.89556967311154057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3.1855113534320991</v>
      </c>
      <c r="L21" s="50">
        <f t="shared" si="2"/>
        <v>2.1679370078010947</v>
      </c>
      <c r="M21" s="51">
        <f t="shared" si="3"/>
        <v>2.413044798542674E-2</v>
      </c>
      <c r="N21" s="52">
        <f t="shared" si="0"/>
        <v>3.3432042336435708E-2</v>
      </c>
      <c r="O21">
        <f t="shared" si="1"/>
        <v>1.8097835989070055E-2</v>
      </c>
    </row>
    <row r="22" spans="1:15">
      <c r="J22" s="7">
        <v>1</v>
      </c>
      <c r="K22" s="50">
        <f t="shared" si="2"/>
        <v>3.1855113534320991</v>
      </c>
      <c r="L22" s="50">
        <f t="shared" si="2"/>
        <v>2.1679370078010947</v>
      </c>
      <c r="M22" s="51">
        <f t="shared" si="3"/>
        <v>4.8073764913558303E-2</v>
      </c>
      <c r="N22" s="52">
        <f t="shared" si="0"/>
        <v>8.1505807249994011E-2</v>
      </c>
      <c r="O22">
        <f t="shared" si="1"/>
        <v>4.8073764913558303E-2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3.1855113534320991</v>
      </c>
      <c r="L23" s="50">
        <f t="shared" si="2"/>
        <v>2.1679370078010947</v>
      </c>
      <c r="M23" s="51">
        <f t="shared" si="3"/>
        <v>7.741736776868624E-2</v>
      </c>
      <c r="N23" s="52">
        <f t="shared" si="0"/>
        <v>0.15892317501868025</v>
      </c>
      <c r="O23">
        <f t="shared" si="1"/>
        <v>9.6771709710857801E-2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2.0662930818925123</v>
      </c>
      <c r="J24" s="7">
        <f t="shared" ref="J24:J55" si="4">J23+0.25</f>
        <v>1.5</v>
      </c>
      <c r="K24" s="50">
        <f t="shared" si="2"/>
        <v>3.1855113534320991</v>
      </c>
      <c r="L24" s="50">
        <f t="shared" si="2"/>
        <v>2.1679370078010947</v>
      </c>
      <c r="M24" s="51">
        <f t="shared" si="3"/>
        <v>0.10715827263176192</v>
      </c>
      <c r="N24" s="52">
        <f t="shared" si="0"/>
        <v>0.26608144765044217</v>
      </c>
      <c r="O24">
        <f t="shared" si="1"/>
        <v>0.16073740894764288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3.1855113534320991</v>
      </c>
      <c r="L25" s="50">
        <f t="shared" si="2"/>
        <v>2.1679370078010947</v>
      </c>
      <c r="M25" s="51">
        <f t="shared" si="3"/>
        <v>0.130713850900258</v>
      </c>
      <c r="N25" s="52">
        <f t="shared" si="0"/>
        <v>0.39679529855070017</v>
      </c>
      <c r="O25">
        <f t="shared" si="1"/>
        <v>0.2287492390754515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3.1855113534320991</v>
      </c>
      <c r="L26" s="50">
        <f t="shared" si="2"/>
        <v>2.1679370078010947</v>
      </c>
      <c r="M26" s="51">
        <f t="shared" si="3"/>
        <v>0.14180417168002335</v>
      </c>
      <c r="N26" s="52">
        <f t="shared" si="0"/>
        <v>0.53859947023072352</v>
      </c>
      <c r="O26">
        <f t="shared" si="1"/>
        <v>0.2836083433600467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3.1855113534320991</v>
      </c>
      <c r="L27" s="50">
        <f t="shared" si="2"/>
        <v>2.1679370078010947</v>
      </c>
      <c r="M27" s="51">
        <f t="shared" si="3"/>
        <v>0.13695698838524473</v>
      </c>
      <c r="N27" s="52">
        <f t="shared" si="0"/>
        <v>0.67555645861596825</v>
      </c>
      <c r="O27">
        <f t="shared" si="1"/>
        <v>0.30815322386680066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3.1855113534320991</v>
      </c>
      <c r="L28" s="50">
        <f t="shared" si="2"/>
        <v>2.1679370078010947</v>
      </c>
      <c r="M28" s="51">
        <f t="shared" si="3"/>
        <v>0.11734695273010143</v>
      </c>
      <c r="N28" s="52">
        <f t="shared" si="0"/>
        <v>0.79290341134606968</v>
      </c>
      <c r="O28">
        <f t="shared" si="1"/>
        <v>0.29336738182525357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3.1855113534320991</v>
      </c>
      <c r="L29" s="50">
        <f t="shared" si="2"/>
        <v>2.1679370078010947</v>
      </c>
      <c r="M29" s="51">
        <f t="shared" si="3"/>
        <v>8.8631554270478974E-2</v>
      </c>
      <c r="N29" s="52">
        <f t="shared" si="0"/>
        <v>0.88153496561654865</v>
      </c>
      <c r="O29">
        <f t="shared" si="1"/>
        <v>0.24373677424381718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3.1855113534320991</v>
      </c>
      <c r="L30" s="50">
        <f t="shared" si="2"/>
        <v>2.1679370078010947</v>
      </c>
      <c r="M30" s="51">
        <f t="shared" si="3"/>
        <v>5.8527820636102068E-2</v>
      </c>
      <c r="N30" s="52">
        <f t="shared" si="0"/>
        <v>0.94006278625265072</v>
      </c>
      <c r="O30">
        <f t="shared" si="1"/>
        <v>0.1755834619083062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3.1855113534320991</v>
      </c>
      <c r="L31" s="50">
        <f t="shared" si="2"/>
        <v>2.1679370078010947</v>
      </c>
      <c r="M31" s="51">
        <f t="shared" si="3"/>
        <v>3.3470461013910269E-2</v>
      </c>
      <c r="N31" s="52">
        <f t="shared" si="0"/>
        <v>0.97353324726656099</v>
      </c>
      <c r="O31">
        <f t="shared" si="1"/>
        <v>0.10877899829520837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3.1855113534320991</v>
      </c>
      <c r="L32" s="50">
        <f t="shared" si="2"/>
        <v>2.1679370078010947</v>
      </c>
      <c r="M32" s="51">
        <f t="shared" si="3"/>
        <v>1.6403909120921489E-2</v>
      </c>
      <c r="N32" s="52">
        <f t="shared" si="0"/>
        <v>0.98993715638748248</v>
      </c>
      <c r="O32">
        <f t="shared" si="1"/>
        <v>5.7413681923225213E-2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3.1855113534320991</v>
      </c>
      <c r="L33" s="50">
        <f t="shared" si="2"/>
        <v>2.1679370078010947</v>
      </c>
      <c r="M33" s="51">
        <f t="shared" si="3"/>
        <v>6.8135401794978678E-3</v>
      </c>
      <c r="N33" s="52">
        <f t="shared" si="0"/>
        <v>0.99675069656698034</v>
      </c>
      <c r="O33">
        <f t="shared" si="1"/>
        <v>2.5550775673117004E-2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3.1855113534320991</v>
      </c>
      <c r="L34" s="50">
        <f t="shared" si="2"/>
        <v>2.1679370078010947</v>
      </c>
      <c r="M34" s="51">
        <f t="shared" si="3"/>
        <v>2.3705579155657297E-3</v>
      </c>
      <c r="N34" s="52">
        <f t="shared" si="0"/>
        <v>0.99912125448254607</v>
      </c>
      <c r="O34">
        <f t="shared" si="1"/>
        <v>9.4822316622629188E-3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3.1855113534320991</v>
      </c>
      <c r="L35" s="50">
        <f t="shared" si="2"/>
        <v>2.1679370078010947</v>
      </c>
      <c r="M35" s="51">
        <f t="shared" si="3"/>
        <v>6.8249185474933416E-4</v>
      </c>
      <c r="N35" s="52">
        <f t="shared" si="0"/>
        <v>0.99980374633729541</v>
      </c>
      <c r="O35">
        <f t="shared" si="1"/>
        <v>2.9005903826846702E-3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3.1855113534320991</v>
      </c>
      <c r="L36" s="50">
        <f t="shared" si="5"/>
        <v>2.1679370078010947</v>
      </c>
      <c r="M36" s="51">
        <f t="shared" si="3"/>
        <v>1.6057067321939567E-4</v>
      </c>
      <c r="N36" s="52">
        <f t="shared" si="0"/>
        <v>0.9999643170105148</v>
      </c>
      <c r="O36">
        <f t="shared" si="1"/>
        <v>7.2256802948728049E-4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3.1855113534320991</v>
      </c>
      <c r="L37" s="50">
        <f t="shared" si="5"/>
        <v>2.1679370078010947</v>
      </c>
      <c r="M37" s="51">
        <f t="shared" si="3"/>
        <v>3.0476649729549443E-5</v>
      </c>
      <c r="N37" s="52">
        <f t="shared" si="0"/>
        <v>0.99999479366024435</v>
      </c>
      <c r="O37">
        <f t="shared" si="1"/>
        <v>1.4476408621535986E-4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3.1855113534320991</v>
      </c>
      <c r="L38" s="50">
        <f t="shared" si="5"/>
        <v>2.1679370078010947</v>
      </c>
      <c r="M38" s="51">
        <f t="shared" si="3"/>
        <v>4.6055733025074375E-6</v>
      </c>
      <c r="N38" s="52">
        <f t="shared" si="0"/>
        <v>0.99999939923354686</v>
      </c>
      <c r="O38">
        <f t="shared" si="1"/>
        <v>2.3027866512537187E-5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3.1855113534320991</v>
      </c>
      <c r="L39" s="50">
        <f t="shared" si="5"/>
        <v>2.1679370078010947</v>
      </c>
      <c r="M39" s="51">
        <f t="shared" si="3"/>
        <v>5.467417114601858E-7</v>
      </c>
      <c r="N39" s="52">
        <f t="shared" si="0"/>
        <v>0.99999994597525832</v>
      </c>
      <c r="O39">
        <f t="shared" si="1"/>
        <v>2.8703939851659754E-6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3.1855113534320991</v>
      </c>
      <c r="L40" s="50">
        <f t="shared" si="5"/>
        <v>2.1679370078010947</v>
      </c>
      <c r="M40" s="51">
        <f t="shared" si="3"/>
        <v>5.0294422626606661E-8</v>
      </c>
      <c r="N40" s="52">
        <f t="shared" si="0"/>
        <v>0.99999999626968095</v>
      </c>
      <c r="O40">
        <f t="shared" si="1"/>
        <v>2.7661932444633663E-7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3.1855113534320991</v>
      </c>
      <c r="L41" s="50">
        <f t="shared" si="5"/>
        <v>2.1679370078010947</v>
      </c>
      <c r="M41" s="51">
        <f t="shared" si="3"/>
        <v>3.5354869032389047E-9</v>
      </c>
      <c r="N41" s="52">
        <f t="shared" si="0"/>
        <v>0.99999999980516785</v>
      </c>
      <c r="O41">
        <f t="shared" si="1"/>
        <v>2.0329049693623702E-8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3.1855113534320991</v>
      </c>
      <c r="L42" s="50">
        <f t="shared" si="5"/>
        <v>2.1679370078010947</v>
      </c>
      <c r="M42" s="51">
        <f t="shared" si="3"/>
        <v>1.8725032635558136E-10</v>
      </c>
      <c r="N42" s="52">
        <f t="shared" si="0"/>
        <v>0.99999999999241818</v>
      </c>
      <c r="O42">
        <f t="shared" si="1"/>
        <v>1.1235019581334882E-9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3.1855113534320991</v>
      </c>
      <c r="L43" s="50">
        <f t="shared" si="5"/>
        <v>2.1679370078010947</v>
      </c>
      <c r="M43" s="51">
        <f t="shared" si="3"/>
        <v>7.365330567665751E-12</v>
      </c>
      <c r="N43" s="52">
        <f t="shared" si="0"/>
        <v>0.99999999999978351</v>
      </c>
      <c r="O43">
        <f t="shared" si="1"/>
        <v>4.6033316047910944E-11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3.1855113534320991</v>
      </c>
      <c r="L44" s="50">
        <f t="shared" si="5"/>
        <v>2.1679370078010947</v>
      </c>
      <c r="M44" s="51">
        <f t="shared" si="3"/>
        <v>2.120525977034049E-13</v>
      </c>
      <c r="N44" s="52">
        <f t="shared" si="0"/>
        <v>0.99999999999999556</v>
      </c>
      <c r="O44">
        <f t="shared" si="1"/>
        <v>1.3783418850721318E-12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3.1855113534320991</v>
      </c>
      <c r="L45" s="50">
        <f t="shared" si="5"/>
        <v>2.1679370078010947</v>
      </c>
      <c r="M45" s="51">
        <f t="shared" si="3"/>
        <v>4.3298697960381105E-15</v>
      </c>
      <c r="N45" s="52">
        <f t="shared" si="0"/>
        <v>0.99999999999999989</v>
      </c>
      <c r="O45">
        <f t="shared" si="1"/>
        <v>2.9226621123257246E-14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3.1855113534320991</v>
      </c>
      <c r="L46" s="50">
        <f t="shared" si="5"/>
        <v>2.1679370078010947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3.1855113534320991</v>
      </c>
      <c r="L47" s="50">
        <f t="shared" si="5"/>
        <v>2.1679370078010947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3.1855113534320991</v>
      </c>
      <c r="L48" s="50">
        <f t="shared" si="5"/>
        <v>2.1679370078010947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3.1855113534320991</v>
      </c>
      <c r="L49" s="50">
        <f t="shared" si="5"/>
        <v>2.1679370078010947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3.1855113534320991</v>
      </c>
      <c r="L50" s="50">
        <f t="shared" si="5"/>
        <v>2.1679370078010947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3.1855113534320991</v>
      </c>
      <c r="L51" s="50">
        <f t="shared" si="5"/>
        <v>2.1679370078010947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3.1855113534320991</v>
      </c>
      <c r="L52" s="50">
        <f t="shared" si="7"/>
        <v>2.1679370078010947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3.1855113534320991</v>
      </c>
      <c r="L53" s="50">
        <f t="shared" si="7"/>
        <v>2.1679370078010947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3.1855113534320991</v>
      </c>
      <c r="L54" s="50">
        <f t="shared" si="7"/>
        <v>2.1679370078010947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3.1855113534320991</v>
      </c>
      <c r="L55" s="50">
        <f t="shared" si="7"/>
        <v>2.1679370078010947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3.1855113534320991</v>
      </c>
      <c r="L56" s="50">
        <f t="shared" si="7"/>
        <v>2.1679370078010947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3.1855113534320991</v>
      </c>
      <c r="L57" s="50">
        <f t="shared" si="7"/>
        <v>2.1679370078010947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3.1855113534320991</v>
      </c>
      <c r="L58" s="50">
        <f t="shared" si="7"/>
        <v>2.1679370078010947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3.1855113534320991</v>
      </c>
      <c r="L59" s="50">
        <f t="shared" si="7"/>
        <v>2.1679370078010947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3.1855113534320991</v>
      </c>
      <c r="L60" s="50">
        <f t="shared" si="7"/>
        <v>2.1679370078010947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3.1855113534320991</v>
      </c>
      <c r="L61" s="50">
        <f t="shared" si="7"/>
        <v>2.1679370078010947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3.1855113534320991</v>
      </c>
      <c r="L62" s="50">
        <f t="shared" si="7"/>
        <v>2.1679370078010947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2.1196714069299891</v>
      </c>
      <c r="I2" s="56">
        <f>G2-I9</f>
        <v>0.15669828865042068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'GM -Feb'!K3</f>
        <v>2.1838981037265706</v>
      </c>
      <c r="L3" s="66">
        <f>'GM -Feb'!L3</f>
        <v>3.8330000000000002</v>
      </c>
      <c r="M3" s="66">
        <f>'GM -Feb'!M3</f>
        <v>1.9457708871662234</v>
      </c>
    </row>
    <row r="4" spans="1:13" ht="18.75">
      <c r="A4" s="7"/>
      <c r="B4" s="22" t="s">
        <v>22</v>
      </c>
      <c r="C4" s="62">
        <f>L5</f>
        <v>3.2810000000000001</v>
      </c>
      <c r="D4" s="9" t="s">
        <v>23</v>
      </c>
      <c r="E4" s="62">
        <f>K5</f>
        <v>2.2243203021568574</v>
      </c>
      <c r="F4" s="8"/>
      <c r="G4" s="8"/>
      <c r="H4" s="8"/>
      <c r="I4" s="8"/>
      <c r="J4" s="3" t="s">
        <v>9</v>
      </c>
      <c r="K4" s="66">
        <f>'GM -Feb'!K4</f>
        <v>2.1978289319200215</v>
      </c>
      <c r="L4" s="66">
        <f>'GM -Feb'!L4</f>
        <v>3.3359999999999999</v>
      </c>
      <c r="M4" s="66">
        <f>'GM -Feb'!M4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1.6095702529716549</v>
      </c>
      <c r="D5" s="7"/>
      <c r="E5" s="7"/>
      <c r="F5" s="8"/>
      <c r="G5" s="8"/>
      <c r="H5" s="8"/>
      <c r="I5" s="8"/>
      <c r="J5" s="3" t="s">
        <v>10</v>
      </c>
      <c r="K5" s="66">
        <f>'GM -Feb'!K5</f>
        <v>2.2243203021568574</v>
      </c>
      <c r="L5" s="66">
        <f>'GM -Feb'!L5</f>
        <v>3.2810000000000001</v>
      </c>
      <c r="M5" s="66">
        <f>'GM -Feb'!M5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'GM -Feb'!K6</f>
        <v>2.1185413343579471</v>
      </c>
      <c r="L6" s="66">
        <f>'GM -Feb'!L6</f>
        <v>2.7480000000000002</v>
      </c>
      <c r="M6" s="66">
        <f>'GM -Feb'!M6</f>
        <v>1.8449966193373881</v>
      </c>
    </row>
    <row r="7" spans="1:13" ht="15.75">
      <c r="A7" s="7"/>
      <c r="B7" s="25">
        <f>1+1/(12*C5)+1/(288*C5*C5)-139/(51840*C5*C5*C5)</f>
        <v>1.0524708962433906</v>
      </c>
      <c r="C7" s="13" t="s">
        <v>26</v>
      </c>
      <c r="D7" s="12"/>
      <c r="E7" s="12"/>
      <c r="J7" s="3" t="s">
        <v>12</v>
      </c>
      <c r="K7" s="66">
        <f>'GM -Feb'!K7</f>
        <v>2.1212330383854492</v>
      </c>
      <c r="L7" s="66">
        <f>'GM -Feb'!L7</f>
        <v>3.254</v>
      </c>
      <c r="M7" s="66">
        <f>'GM -Feb'!M7</f>
        <v>1.8621820615795657</v>
      </c>
    </row>
    <row r="8" spans="1:13" ht="15.75">
      <c r="A8" s="7"/>
      <c r="B8" s="26">
        <f>EXP(-C5)</f>
        <v>0.19997353364381362</v>
      </c>
      <c r="C8" s="14"/>
      <c r="D8" s="7"/>
      <c r="E8" s="7"/>
      <c r="G8" s="96"/>
      <c r="I8" s="15" t="s">
        <v>50</v>
      </c>
      <c r="J8" s="3" t="s">
        <v>13</v>
      </c>
      <c r="K8" s="66">
        <f>'GM -Feb'!K8</f>
        <v>2.0451871609332199</v>
      </c>
      <c r="L8" s="66">
        <f>'GM -Feb'!L8</f>
        <v>3.0859999999999999</v>
      </c>
      <c r="M8" s="66">
        <f>'GM -Feb'!M8</f>
        <v>1.7795307443365633</v>
      </c>
    </row>
    <row r="9" spans="1:13" ht="15.75">
      <c r="A9" s="7"/>
      <c r="B9" s="27">
        <f>POWER(C5,C5-1)</f>
        <v>1.3366085308123652</v>
      </c>
      <c r="C9" s="16"/>
      <c r="D9" s="7"/>
      <c r="E9" s="7"/>
      <c r="F9" s="20">
        <f>E20/I9</f>
        <v>0.34072818292467322</v>
      </c>
      <c r="G9" s="97"/>
      <c r="I9" s="63">
        <f>M5</f>
        <v>1.9629731182795684</v>
      </c>
      <c r="J9" s="3" t="s">
        <v>14</v>
      </c>
      <c r="K9" s="66">
        <f>'GM -Feb'!K9</f>
        <v>2.0257467401292226</v>
      </c>
      <c r="L9" s="66">
        <f>'GM -Feb'!L9</f>
        <v>3.149</v>
      </c>
      <c r="M9" s="66">
        <f>'GM -Feb'!M9</f>
        <v>1.7734685255597809</v>
      </c>
    </row>
    <row r="10" spans="1:13" ht="15.75">
      <c r="A10" s="7"/>
      <c r="B10" s="28">
        <f>SQRT(C5*2*22/7)</f>
        <v>3.1807701477731283</v>
      </c>
      <c r="C10" s="17"/>
      <c r="D10" s="7"/>
      <c r="E10" s="7"/>
      <c r="G10" s="97"/>
      <c r="J10" s="3" t="s">
        <v>15</v>
      </c>
      <c r="K10" s="66">
        <f>'GM -Feb'!K10</f>
        <v>2.0363235423826707</v>
      </c>
      <c r="L10" s="66">
        <f>'GM -Feb'!L10</f>
        <v>2.548</v>
      </c>
      <c r="M10" s="66">
        <f>'GM -Feb'!M10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2.4554353665970557E-2</v>
      </c>
      <c r="H11" s="60" t="s">
        <v>45</v>
      </c>
      <c r="I11" s="60"/>
      <c r="J11" s="3" t="s">
        <v>16</v>
      </c>
      <c r="K11" s="66">
        <f>'GM -Feb'!K11</f>
        <v>1.836759197118383</v>
      </c>
      <c r="L11" s="66">
        <f>'GM -Feb'!L11</f>
        <v>2.9489999999999998</v>
      </c>
      <c r="M11" s="66">
        <f>'GM -Feb'!M11</f>
        <v>1.5898268398268449</v>
      </c>
    </row>
    <row r="12" spans="1:13" ht="21">
      <c r="A12" s="4" t="s">
        <v>27</v>
      </c>
      <c r="B12" s="29">
        <f>B7*B8*B9*B10</f>
        <v>0.89478589932689423</v>
      </c>
      <c r="C12" s="98"/>
      <c r="D12" s="98"/>
      <c r="E12" s="10"/>
      <c r="F12" t="s">
        <v>42</v>
      </c>
      <c r="G12" s="57">
        <f>(H17-I9)*(H17-I9)</f>
        <v>1.0204484402854493E-3</v>
      </c>
      <c r="H12" s="60" t="s">
        <v>46</v>
      </c>
      <c r="I12" s="60">
        <f>SQRT(G12)</f>
        <v>3.1944458678860865E-2</v>
      </c>
      <c r="J12" s="3" t="s">
        <v>17</v>
      </c>
      <c r="K12" s="66">
        <f>'GM -Feb'!K12</f>
        <v>2.0280115506666676</v>
      </c>
      <c r="L12" s="66">
        <f>'GM -Feb'!L12</f>
        <v>2.7069999999999999</v>
      </c>
      <c r="M12" s="66">
        <f>'GM -Feb'!M12</f>
        <v>1.7494152046783538</v>
      </c>
    </row>
    <row r="13" spans="1:13" ht="18.75">
      <c r="A13" s="7"/>
      <c r="B13" s="22" t="s">
        <v>22</v>
      </c>
      <c r="C13" s="10">
        <f>C4</f>
        <v>3.2810000000000001</v>
      </c>
      <c r="D13" s="9" t="s">
        <v>23</v>
      </c>
      <c r="E13" s="10">
        <f>E4</f>
        <v>2.2243203021568574</v>
      </c>
      <c r="F13" t="s">
        <v>43</v>
      </c>
      <c r="G13" s="57">
        <f>(H17-G2)*(H17-G2)</f>
        <v>1.5563518092572856E-2</v>
      </c>
      <c r="H13" s="60" t="s">
        <v>47</v>
      </c>
      <c r="I13" s="61">
        <f>1-G12/G13</f>
        <v>0.93443330523241896</v>
      </c>
      <c r="J13" s="3" t="s">
        <v>18</v>
      </c>
      <c r="K13" s="66">
        <f>'GM -Feb'!K13</f>
        <v>2.0528935645995503</v>
      </c>
      <c r="L13" s="66">
        <f>'GM -Feb'!L13</f>
        <v>2.5609999999999999</v>
      </c>
      <c r="M13" s="66">
        <f>'GM -Feb'!M13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1.3047851264858275</v>
      </c>
      <c r="D14" s="7"/>
      <c r="E14" s="7"/>
      <c r="F14" s="99" t="s">
        <v>32</v>
      </c>
      <c r="G14" s="100"/>
      <c r="H14" s="59">
        <f>E13*E13*(B12-B20)</f>
        <v>0.44734729837488107</v>
      </c>
      <c r="J14" s="3" t="s">
        <v>19</v>
      </c>
      <c r="K14" s="66">
        <f>'GM -Feb'!K14</f>
        <v>2.0359099662396671</v>
      </c>
      <c r="L14" s="66">
        <f>'GM -Feb'!L14</f>
        <v>2.9060000000000001</v>
      </c>
      <c r="M14" s="66">
        <f>'GM -Feb'!M14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'GM -Feb'!K15</f>
        <v>2.0856891698804727</v>
      </c>
      <c r="L15" s="66">
        <f>'GM -Feb'!L15</f>
        <v>3.02</v>
      </c>
      <c r="M15" s="66">
        <f>'GM -Feb'!M15</f>
        <v>1.809278652257581</v>
      </c>
    </row>
    <row r="16" spans="1:13">
      <c r="A16" s="7"/>
      <c r="B16" s="25">
        <f>1+1/(12*C14)+1/(288*C14*C14)-139/(51840*C14*C14*C14)</f>
        <v>1.0646999327229958</v>
      </c>
      <c r="C16" s="13" t="s">
        <v>26</v>
      </c>
      <c r="D16" s="12"/>
      <c r="E16" s="12"/>
    </row>
    <row r="17" spans="1:15" ht="21">
      <c r="A17" s="7"/>
      <c r="B17" s="26">
        <f>EXP(-C14)</f>
        <v>0.27123080910170361</v>
      </c>
      <c r="C17" s="14"/>
      <c r="D17" s="7"/>
      <c r="E17" s="7"/>
      <c r="F17" s="99" t="s">
        <v>51</v>
      </c>
      <c r="G17" s="100"/>
      <c r="H17" s="35">
        <f>E13*B21</f>
        <v>1.9949175769584293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1.0844625723125898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3.2810000000000001</v>
      </c>
      <c r="L18" s="54">
        <f>E4</f>
        <v>2.2243203021568574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2.863827248515435</v>
      </c>
      <c r="C19" s="17"/>
      <c r="D19" s="7"/>
      <c r="E19" s="7"/>
      <c r="F19" s="33"/>
      <c r="G19" s="34"/>
      <c r="J19" s="7">
        <v>0.25</v>
      </c>
      <c r="K19" s="50">
        <f>K18</f>
        <v>3.2810000000000001</v>
      </c>
      <c r="L19" s="50">
        <f>L18</f>
        <v>2.2243203021568574</v>
      </c>
      <c r="M19" s="51">
        <f>N19-N18</f>
        <v>7.6792699705996448E-4</v>
      </c>
      <c r="N19" s="52">
        <f t="shared" ref="N19:N49" si="0">WEIBULL(J19,K19,L19,TRUE)</f>
        <v>7.6792699705996448E-4</v>
      </c>
      <c r="O19">
        <f t="shared" ref="O19:O62" si="1">J19*M19</f>
        <v>1.9198174926499112E-4</v>
      </c>
    </row>
    <row r="20" spans="1:15" ht="21">
      <c r="A20" s="4" t="s">
        <v>29</v>
      </c>
      <c r="B20" s="29">
        <f>B21*B21</f>
        <v>0.80436888391625549</v>
      </c>
      <c r="C20" s="88" t="s">
        <v>30</v>
      </c>
      <c r="D20" s="89"/>
      <c r="E20" s="10">
        <f>E13*SQRT(B12-B20)</f>
        <v>0.66884026372137695</v>
      </c>
      <c r="F20" s="34"/>
      <c r="G20" s="34"/>
      <c r="J20" s="7">
        <v>0.5</v>
      </c>
      <c r="K20" s="50">
        <f t="shared" ref="K20:L35" si="2">K19</f>
        <v>3.2810000000000001</v>
      </c>
      <c r="L20" s="50">
        <f t="shared" si="2"/>
        <v>2.2243203021568574</v>
      </c>
      <c r="M20" s="51">
        <f t="shared" ref="M20:M62" si="3">N20-N19</f>
        <v>6.6716056524900313E-3</v>
      </c>
      <c r="N20" s="52">
        <f t="shared" si="0"/>
        <v>7.4395326495499958E-3</v>
      </c>
      <c r="O20">
        <f t="shared" si="1"/>
        <v>3.3358028262450157E-3</v>
      </c>
    </row>
    <row r="21" spans="1:15" ht="21">
      <c r="A21" s="4" t="s">
        <v>31</v>
      </c>
      <c r="B21" s="29">
        <f>B16*B17*B18*B19</f>
        <v>0.8968661460420142</v>
      </c>
      <c r="C21" s="90"/>
      <c r="D21" s="91"/>
      <c r="E21" s="19"/>
      <c r="F21" s="37" t="s">
        <v>33</v>
      </c>
      <c r="G21" s="38">
        <f>I9-H17</f>
        <v>-3.1944458678860865E-2</v>
      </c>
      <c r="J21" s="7">
        <v>0.75</v>
      </c>
      <c r="K21" s="50">
        <f t="shared" si="2"/>
        <v>3.2810000000000001</v>
      </c>
      <c r="L21" s="50">
        <f t="shared" si="2"/>
        <v>2.2243203021568574</v>
      </c>
      <c r="M21" s="51">
        <f t="shared" si="3"/>
        <v>2.040904204603633E-2</v>
      </c>
      <c r="N21" s="52">
        <f t="shared" si="0"/>
        <v>2.7848574695586326E-2</v>
      </c>
      <c r="O21">
        <f t="shared" si="1"/>
        <v>1.5306781534527247E-2</v>
      </c>
    </row>
    <row r="22" spans="1:15">
      <c r="J22" s="7">
        <v>1</v>
      </c>
      <c r="K22" s="50">
        <f t="shared" si="2"/>
        <v>3.2810000000000001</v>
      </c>
      <c r="L22" s="50">
        <f t="shared" si="2"/>
        <v>2.2243203021568574</v>
      </c>
      <c r="M22" s="51">
        <f t="shared" si="3"/>
        <v>4.2164527693474674E-2</v>
      </c>
      <c r="N22" s="52">
        <f t="shared" si="0"/>
        <v>7.0013102389060999E-2</v>
      </c>
      <c r="O22">
        <f t="shared" si="1"/>
        <v>4.2164527693474674E-2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3.2810000000000001</v>
      </c>
      <c r="L23" s="50">
        <f t="shared" si="2"/>
        <v>2.2243203021568574</v>
      </c>
      <c r="M23" s="51">
        <f t="shared" si="3"/>
        <v>7.0088497443527631E-2</v>
      </c>
      <c r="N23" s="52">
        <f t="shared" si="0"/>
        <v>0.14010159983258863</v>
      </c>
      <c r="O23">
        <f t="shared" si="1"/>
        <v>8.7610621804409539E-2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2.1196714069299891</v>
      </c>
      <c r="J24" s="7">
        <f t="shared" ref="J24:J55" si="4">J23+0.25</f>
        <v>1.5</v>
      </c>
      <c r="K24" s="50">
        <f t="shared" si="2"/>
        <v>3.2810000000000001</v>
      </c>
      <c r="L24" s="50">
        <f t="shared" si="2"/>
        <v>2.2243203021568574</v>
      </c>
      <c r="M24" s="51">
        <f t="shared" si="3"/>
        <v>9.9974567091673405E-2</v>
      </c>
      <c r="N24" s="52">
        <f t="shared" si="0"/>
        <v>0.24007616692426204</v>
      </c>
      <c r="O24">
        <f t="shared" si="1"/>
        <v>0.14996185063751011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3.2810000000000001</v>
      </c>
      <c r="L25" s="50">
        <f t="shared" si="2"/>
        <v>2.2243203021568574</v>
      </c>
      <c r="M25" s="51">
        <f t="shared" si="3"/>
        <v>0.12563675600165625</v>
      </c>
      <c r="N25" s="52">
        <f t="shared" si="0"/>
        <v>0.36571292292591828</v>
      </c>
      <c r="O25">
        <f t="shared" si="1"/>
        <v>0.21986432300289843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3.2810000000000001</v>
      </c>
      <c r="L26" s="50">
        <f t="shared" si="2"/>
        <v>2.2243203021568574</v>
      </c>
      <c r="M26" s="51">
        <f t="shared" si="3"/>
        <v>0.1404479362465062</v>
      </c>
      <c r="N26" s="52">
        <f t="shared" si="0"/>
        <v>0.50616085917242448</v>
      </c>
      <c r="O26">
        <f t="shared" si="1"/>
        <v>0.2808958724930124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3.2810000000000001</v>
      </c>
      <c r="L27" s="50">
        <f t="shared" si="2"/>
        <v>2.2243203021568574</v>
      </c>
      <c r="M27" s="51">
        <f t="shared" si="3"/>
        <v>0.13981148389349551</v>
      </c>
      <c r="N27" s="52">
        <f t="shared" si="0"/>
        <v>0.64597234306592</v>
      </c>
      <c r="O27">
        <f t="shared" si="1"/>
        <v>0.31457583876036488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3.2810000000000001</v>
      </c>
      <c r="L28" s="50">
        <f t="shared" si="2"/>
        <v>2.2243203021568574</v>
      </c>
      <c r="M28" s="51">
        <f t="shared" si="3"/>
        <v>0.12345547174161642</v>
      </c>
      <c r="N28" s="52">
        <f t="shared" si="0"/>
        <v>0.76942781480753641</v>
      </c>
      <c r="O28">
        <f t="shared" si="1"/>
        <v>0.30863867935404105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3.2810000000000001</v>
      </c>
      <c r="L29" s="50">
        <f t="shared" si="2"/>
        <v>2.2243203021568574</v>
      </c>
      <c r="M29" s="51">
        <f t="shared" si="3"/>
        <v>9.6024866396121289E-2</v>
      </c>
      <c r="N29" s="52">
        <f t="shared" si="0"/>
        <v>0.8654526812036577</v>
      </c>
      <c r="O29">
        <f t="shared" si="1"/>
        <v>0.26406838258933352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3.2810000000000001</v>
      </c>
      <c r="L30" s="50">
        <f t="shared" si="2"/>
        <v>2.2243203021568574</v>
      </c>
      <c r="M30" s="51">
        <f t="shared" si="3"/>
        <v>6.5196763829400428E-2</v>
      </c>
      <c r="N30" s="52">
        <f t="shared" si="0"/>
        <v>0.93064944503305813</v>
      </c>
      <c r="O30">
        <f t="shared" si="1"/>
        <v>0.19559029148820128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3.2810000000000001</v>
      </c>
      <c r="L31" s="50">
        <f t="shared" si="2"/>
        <v>2.2243203021568574</v>
      </c>
      <c r="M31" s="51">
        <f t="shared" si="3"/>
        <v>3.8234868483760454E-2</v>
      </c>
      <c r="N31" s="52">
        <f t="shared" si="0"/>
        <v>0.96888431351681858</v>
      </c>
      <c r="O31">
        <f t="shared" si="1"/>
        <v>0.12426332257222147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3.2810000000000001</v>
      </c>
      <c r="L32" s="50">
        <f t="shared" si="2"/>
        <v>2.2243203021568574</v>
      </c>
      <c r="M32" s="51">
        <f t="shared" si="3"/>
        <v>1.9143860485182795E-2</v>
      </c>
      <c r="N32" s="52">
        <f t="shared" si="0"/>
        <v>0.98802817400200138</v>
      </c>
      <c r="O32">
        <f t="shared" si="1"/>
        <v>6.7003511698139784E-2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3.2810000000000001</v>
      </c>
      <c r="L33" s="50">
        <f t="shared" si="2"/>
        <v>2.2243203021568574</v>
      </c>
      <c r="M33" s="51">
        <f t="shared" si="3"/>
        <v>8.0818434000141659E-3</v>
      </c>
      <c r="N33" s="52">
        <f t="shared" si="0"/>
        <v>0.99611001740201555</v>
      </c>
      <c r="O33">
        <f t="shared" si="1"/>
        <v>3.0306912750053122E-2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3.2810000000000001</v>
      </c>
      <c r="L34" s="50">
        <f t="shared" si="2"/>
        <v>2.2243203021568574</v>
      </c>
      <c r="M34" s="51">
        <f t="shared" si="3"/>
        <v>2.8390836606264624E-3</v>
      </c>
      <c r="N34" s="52">
        <f t="shared" si="0"/>
        <v>0.99894910106264201</v>
      </c>
      <c r="O34">
        <f t="shared" si="1"/>
        <v>1.135633464250585E-2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3.2810000000000001</v>
      </c>
      <c r="L35" s="50">
        <f t="shared" si="2"/>
        <v>2.2243203021568574</v>
      </c>
      <c r="M35" s="51">
        <f t="shared" si="3"/>
        <v>8.1857621255354562E-4</v>
      </c>
      <c r="N35" s="52">
        <f t="shared" si="0"/>
        <v>0.99976767727519555</v>
      </c>
      <c r="O35">
        <f t="shared" si="1"/>
        <v>3.4789489033525689E-3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3.2810000000000001</v>
      </c>
      <c r="L36" s="50">
        <f t="shared" si="5"/>
        <v>2.2243203021568574</v>
      </c>
      <c r="M36" s="51">
        <f t="shared" si="3"/>
        <v>1.9096955923036951E-4</v>
      </c>
      <c r="N36" s="52">
        <f t="shared" si="0"/>
        <v>0.99995864683442592</v>
      </c>
      <c r="O36">
        <f t="shared" si="1"/>
        <v>8.593630165366628E-4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3.2810000000000001</v>
      </c>
      <c r="L37" s="50">
        <f t="shared" si="5"/>
        <v>2.2243203021568574</v>
      </c>
      <c r="M37" s="51">
        <f t="shared" si="3"/>
        <v>3.5523230151102148E-5</v>
      </c>
      <c r="N37" s="52">
        <f t="shared" si="0"/>
        <v>0.99999417006457703</v>
      </c>
      <c r="O37">
        <f t="shared" si="1"/>
        <v>1.687353432177352E-4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3.2810000000000001</v>
      </c>
      <c r="L38" s="50">
        <f t="shared" si="5"/>
        <v>2.2243203021568574</v>
      </c>
      <c r="M38" s="51">
        <f t="shared" si="3"/>
        <v>5.1897649038235016E-6</v>
      </c>
      <c r="N38" s="52">
        <f t="shared" si="0"/>
        <v>0.99999935982948085</v>
      </c>
      <c r="O38">
        <f t="shared" si="1"/>
        <v>2.5948824519117508E-5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3.2810000000000001</v>
      </c>
      <c r="L39" s="50">
        <f t="shared" si="5"/>
        <v>2.2243203021568574</v>
      </c>
      <c r="M39" s="51">
        <f t="shared" si="3"/>
        <v>5.8633916544259534E-7</v>
      </c>
      <c r="N39" s="52">
        <f t="shared" si="0"/>
        <v>0.99999994616864629</v>
      </c>
      <c r="O39">
        <f t="shared" si="1"/>
        <v>3.0782806185736256E-6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3.2810000000000001</v>
      </c>
      <c r="L40" s="50">
        <f t="shared" si="5"/>
        <v>2.2243203021568574</v>
      </c>
      <c r="M40" s="51">
        <f t="shared" si="3"/>
        <v>5.0424064035325955E-8</v>
      </c>
      <c r="N40" s="52">
        <f t="shared" si="0"/>
        <v>0.99999999659271033</v>
      </c>
      <c r="O40">
        <f t="shared" si="1"/>
        <v>2.7733235219429275E-7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3.2810000000000001</v>
      </c>
      <c r="L41" s="50">
        <f t="shared" si="5"/>
        <v>2.2243203021568574</v>
      </c>
      <c r="M41" s="51">
        <f t="shared" si="3"/>
        <v>3.2477596167979073E-9</v>
      </c>
      <c r="N41" s="52">
        <f t="shared" si="0"/>
        <v>0.99999999984046994</v>
      </c>
      <c r="O41">
        <f t="shared" si="1"/>
        <v>1.8674617796587967E-8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3.2810000000000001</v>
      </c>
      <c r="L42" s="50">
        <f t="shared" si="5"/>
        <v>2.2243203021568574</v>
      </c>
      <c r="M42" s="51">
        <f t="shared" si="3"/>
        <v>1.5410173137553329E-10</v>
      </c>
      <c r="N42" s="52">
        <f t="shared" si="0"/>
        <v>0.99999999999457168</v>
      </c>
      <c r="O42">
        <f t="shared" si="1"/>
        <v>9.2461038825319974E-10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3.2810000000000001</v>
      </c>
      <c r="L43" s="50">
        <f t="shared" si="5"/>
        <v>2.2243203021568574</v>
      </c>
      <c r="M43" s="51">
        <f t="shared" si="3"/>
        <v>5.2964299612767718E-12</v>
      </c>
      <c r="N43" s="52">
        <f t="shared" si="0"/>
        <v>0.99999999999986811</v>
      </c>
      <c r="O43">
        <f t="shared" si="1"/>
        <v>3.3102687257979824E-11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3.2810000000000001</v>
      </c>
      <c r="L44" s="50">
        <f t="shared" si="5"/>
        <v>2.2243203021568574</v>
      </c>
      <c r="M44" s="51">
        <f t="shared" si="3"/>
        <v>1.2967404927621828E-13</v>
      </c>
      <c r="N44" s="52">
        <f t="shared" si="0"/>
        <v>0.99999999999999778</v>
      </c>
      <c r="O44">
        <f t="shared" si="1"/>
        <v>8.4288132029541885E-13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3.2810000000000001</v>
      </c>
      <c r="L45" s="50">
        <f t="shared" si="5"/>
        <v>2.2243203021568574</v>
      </c>
      <c r="M45" s="51">
        <f t="shared" si="3"/>
        <v>2.2204460492503131E-15</v>
      </c>
      <c r="N45" s="52">
        <f t="shared" si="0"/>
        <v>1</v>
      </c>
      <c r="O45">
        <f t="shared" si="1"/>
        <v>1.4988010832439613E-14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3.2810000000000001</v>
      </c>
      <c r="L46" s="50">
        <f t="shared" si="5"/>
        <v>2.2243203021568574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3.2810000000000001</v>
      </c>
      <c r="L47" s="50">
        <f t="shared" si="5"/>
        <v>2.2243203021568574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3.2810000000000001</v>
      </c>
      <c r="L48" s="50">
        <f t="shared" si="5"/>
        <v>2.2243203021568574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3.2810000000000001</v>
      </c>
      <c r="L49" s="50">
        <f t="shared" si="5"/>
        <v>2.2243203021568574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3.2810000000000001</v>
      </c>
      <c r="L50" s="50">
        <f t="shared" si="5"/>
        <v>2.2243203021568574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3.2810000000000001</v>
      </c>
      <c r="L51" s="50">
        <f t="shared" si="5"/>
        <v>2.2243203021568574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3.2810000000000001</v>
      </c>
      <c r="L52" s="50">
        <f t="shared" si="7"/>
        <v>2.2243203021568574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3.2810000000000001</v>
      </c>
      <c r="L53" s="50">
        <f t="shared" si="7"/>
        <v>2.2243203021568574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3.2810000000000001</v>
      </c>
      <c r="L54" s="50">
        <f t="shared" si="7"/>
        <v>2.2243203021568574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3.2810000000000001</v>
      </c>
      <c r="L55" s="50">
        <f t="shared" si="7"/>
        <v>2.2243203021568574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3.2810000000000001</v>
      </c>
      <c r="L56" s="50">
        <f t="shared" si="7"/>
        <v>2.2243203021568574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3.2810000000000001</v>
      </c>
      <c r="L57" s="50">
        <f t="shared" si="7"/>
        <v>2.2243203021568574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3.2810000000000001</v>
      </c>
      <c r="L58" s="50">
        <f t="shared" si="7"/>
        <v>2.2243203021568574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3.2810000000000001</v>
      </c>
      <c r="L59" s="50">
        <f t="shared" si="7"/>
        <v>2.2243203021568574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3.2810000000000001</v>
      </c>
      <c r="L60" s="50">
        <f t="shared" si="7"/>
        <v>2.2243203021568574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3.2810000000000001</v>
      </c>
      <c r="L61" s="50">
        <f t="shared" si="7"/>
        <v>2.2243203021568574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3.2810000000000001</v>
      </c>
      <c r="L62" s="50">
        <f t="shared" si="7"/>
        <v>2.2243203021568574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O85"/>
  <sheetViews>
    <sheetView topLeftCell="F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2.0101424077949988</v>
      </c>
      <c r="I2" s="56">
        <f>G2-I9</f>
        <v>0.16514578845761063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'GM -Mar'!K3</f>
        <v>2.1838981037265706</v>
      </c>
      <c r="L3" s="66">
        <f>'GM -Mar'!L3</f>
        <v>3.8330000000000002</v>
      </c>
      <c r="M3" s="66">
        <f>'GM -Mar'!M3</f>
        <v>1.9457708871662234</v>
      </c>
    </row>
    <row r="4" spans="1:13" ht="18.75">
      <c r="A4" s="7"/>
      <c r="B4" s="22" t="s">
        <v>22</v>
      </c>
      <c r="C4" s="62">
        <f>L6</f>
        <v>2.7480000000000002</v>
      </c>
      <c r="D4" s="9" t="s">
        <v>23</v>
      </c>
      <c r="E4" s="62">
        <f>K6</f>
        <v>2.1185413343579471</v>
      </c>
      <c r="F4" s="8"/>
      <c r="G4" s="8"/>
      <c r="H4" s="8"/>
      <c r="I4" s="8"/>
      <c r="J4" s="3" t="s">
        <v>9</v>
      </c>
      <c r="K4" s="66">
        <f>'GM -Mar'!K4</f>
        <v>2.1978289319200215</v>
      </c>
      <c r="L4" s="66">
        <f>'GM -Mar'!L4</f>
        <v>3.3359999999999999</v>
      </c>
      <c r="M4" s="66">
        <f>'GM -Mar'!M4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1.727802037845706</v>
      </c>
      <c r="D5" s="7"/>
      <c r="E5" s="7"/>
      <c r="F5" s="8"/>
      <c r="G5" s="8"/>
      <c r="H5" s="8"/>
      <c r="I5" s="8"/>
      <c r="J5" s="3" t="s">
        <v>10</v>
      </c>
      <c r="K5" s="66">
        <f>'GM -Mar'!K5</f>
        <v>2.2243203021568574</v>
      </c>
      <c r="L5" s="66">
        <f>'GM -Mar'!L5</f>
        <v>3.2810000000000001</v>
      </c>
      <c r="M5" s="66">
        <f>'GM -Mar'!M5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'GM -Mar'!K6</f>
        <v>2.1185413343579471</v>
      </c>
      <c r="L6" s="66">
        <f>'GM -Mar'!L6</f>
        <v>2.7480000000000002</v>
      </c>
      <c r="M6" s="66">
        <f>'GM -Mar'!M6</f>
        <v>1.8449966193373881</v>
      </c>
    </row>
    <row r="7" spans="1:13" ht="15.75">
      <c r="A7" s="7"/>
      <c r="B7" s="25">
        <f>1+1/(12*C5)+1/(288*C5*C5)-139/(51840*C5*C5*C5)</f>
        <v>1.0488741029044655</v>
      </c>
      <c r="C7" s="13" t="s">
        <v>26</v>
      </c>
      <c r="D7" s="12"/>
      <c r="E7" s="12"/>
      <c r="J7" s="3" t="s">
        <v>12</v>
      </c>
      <c r="K7" s="66">
        <f>'GM -Mar'!K7</f>
        <v>2.1212330383854492</v>
      </c>
      <c r="L7" s="66">
        <f>'GM -Mar'!L7</f>
        <v>3.254</v>
      </c>
      <c r="M7" s="66">
        <f>'GM -Mar'!M7</f>
        <v>1.8621820615795657</v>
      </c>
    </row>
    <row r="8" spans="1:13" ht="15.75">
      <c r="A8" s="7"/>
      <c r="B8" s="26">
        <f>EXP(-C5)</f>
        <v>0.1776745029412857</v>
      </c>
      <c r="C8" s="14"/>
      <c r="D8" s="7"/>
      <c r="E8" s="7"/>
      <c r="G8" s="96"/>
      <c r="I8" s="15" t="s">
        <v>50</v>
      </c>
      <c r="J8" s="3" t="s">
        <v>13</v>
      </c>
      <c r="K8" s="66">
        <f>'GM -Mar'!K8</f>
        <v>2.0451871609332199</v>
      </c>
      <c r="L8" s="66">
        <f>'GM -Mar'!L8</f>
        <v>3.0859999999999999</v>
      </c>
      <c r="M8" s="66">
        <f>'GM -Mar'!M8</f>
        <v>1.7795307443365633</v>
      </c>
    </row>
    <row r="9" spans="1:13" ht="15.75">
      <c r="A9" s="7"/>
      <c r="B9" s="27">
        <f>POWER(C5,C5-1)</f>
        <v>1.4888419736864911</v>
      </c>
      <c r="C9" s="16"/>
      <c r="D9" s="7"/>
      <c r="E9" s="7"/>
      <c r="F9" s="20">
        <f>E20/I9</f>
        <v>0.40163850599596423</v>
      </c>
      <c r="G9" s="97"/>
      <c r="I9" s="63">
        <f>M6</f>
        <v>1.8449966193373881</v>
      </c>
      <c r="J9" s="3" t="s">
        <v>14</v>
      </c>
      <c r="K9" s="66">
        <f>'GM -Mar'!K9</f>
        <v>2.0257467401292226</v>
      </c>
      <c r="L9" s="66">
        <f>'GM -Mar'!L9</f>
        <v>3.149</v>
      </c>
      <c r="M9" s="66">
        <f>'GM -Mar'!M9</f>
        <v>1.7734685255597809</v>
      </c>
    </row>
    <row r="10" spans="1:13" ht="15.75">
      <c r="A10" s="7"/>
      <c r="B10" s="28">
        <f>SQRT(C5*2*22/7)</f>
        <v>3.2955227130415912</v>
      </c>
      <c r="C10" s="17"/>
      <c r="D10" s="7"/>
      <c r="E10" s="7"/>
      <c r="G10" s="97"/>
      <c r="J10" s="3" t="s">
        <v>15</v>
      </c>
      <c r="K10" s="66">
        <f>'GM -Mar'!K10</f>
        <v>2.0363235423826707</v>
      </c>
      <c r="L10" s="66">
        <f>'GM -Mar'!L10</f>
        <v>2.548</v>
      </c>
      <c r="M10" s="66">
        <f>'GM -Mar'!M10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2.727313144528588E-2</v>
      </c>
      <c r="H11" s="60" t="s">
        <v>45</v>
      </c>
      <c r="I11" s="60"/>
      <c r="J11" s="3" t="s">
        <v>16</v>
      </c>
      <c r="K11" s="66">
        <f>'GM -Mar'!K11</f>
        <v>1.836759197118383</v>
      </c>
      <c r="L11" s="66">
        <f>'GM -Mar'!L11</f>
        <v>2.9489999999999998</v>
      </c>
      <c r="M11" s="66">
        <f>'GM -Mar'!M11</f>
        <v>1.5898268398268449</v>
      </c>
    </row>
    <row r="12" spans="1:13" ht="21">
      <c r="A12" s="4" t="s">
        <v>27</v>
      </c>
      <c r="B12" s="29">
        <f>B7*B8*B9*B10</f>
        <v>0.9143687711299634</v>
      </c>
      <c r="C12" s="98"/>
      <c r="D12" s="98"/>
      <c r="E12" s="10"/>
      <c r="F12" t="s">
        <v>42</v>
      </c>
      <c r="G12" s="57">
        <f>(H17-I9)*(H17-I9)</f>
        <v>1.6332800989122124E-3</v>
      </c>
      <c r="H12" s="60" t="s">
        <v>46</v>
      </c>
      <c r="I12" s="60">
        <f>SQRT(G12)</f>
        <v>4.041386023274951E-2</v>
      </c>
      <c r="J12" s="3" t="s">
        <v>17</v>
      </c>
      <c r="K12" s="66">
        <f>'GM -Mar'!K12</f>
        <v>2.0280115506666676</v>
      </c>
      <c r="L12" s="66">
        <f>'GM -Mar'!L12</f>
        <v>2.7069999999999999</v>
      </c>
      <c r="M12" s="66">
        <f>'GM -Mar'!M12</f>
        <v>1.7494152046783538</v>
      </c>
    </row>
    <row r="13" spans="1:13" ht="18.75">
      <c r="A13" s="7"/>
      <c r="B13" s="22" t="s">
        <v>22</v>
      </c>
      <c r="C13" s="10">
        <f>C4</f>
        <v>2.7480000000000002</v>
      </c>
      <c r="D13" s="9" t="s">
        <v>23</v>
      </c>
      <c r="E13" s="10">
        <f>E4</f>
        <v>2.1185413343579471</v>
      </c>
      <c r="F13" t="s">
        <v>43</v>
      </c>
      <c r="G13" s="57">
        <f>(H17-G2)*(H17-G2)</f>
        <v>1.5558053918691906E-2</v>
      </c>
      <c r="H13" s="60" t="s">
        <v>47</v>
      </c>
      <c r="I13" s="61">
        <f>1-G12/G13</f>
        <v>0.89502028290633817</v>
      </c>
      <c r="J13" s="3" t="s">
        <v>18</v>
      </c>
      <c r="K13" s="66">
        <f>'GM -Mar'!K13</f>
        <v>2.0528935645995503</v>
      </c>
      <c r="L13" s="66">
        <f>'GM -Mar'!L13</f>
        <v>2.5609999999999999</v>
      </c>
      <c r="M13" s="66">
        <f>'GM -Mar'!M13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1.3639010189228529</v>
      </c>
      <c r="D14" s="7"/>
      <c r="E14" s="7"/>
      <c r="F14" s="99" t="s">
        <v>32</v>
      </c>
      <c r="G14" s="100"/>
      <c r="H14" s="59">
        <f>E13*E13*(B12-B20)</f>
        <v>0.54911313876403312</v>
      </c>
      <c r="J14" s="3" t="s">
        <v>19</v>
      </c>
      <c r="K14" s="66">
        <f>'GM -Mar'!K14</f>
        <v>2.0359099662396671</v>
      </c>
      <c r="L14" s="66">
        <f>'GM -Mar'!L14</f>
        <v>2.9060000000000001</v>
      </c>
      <c r="M14" s="66">
        <f>'GM -Mar'!M14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'GM -Mar'!K15</f>
        <v>2.0856891698804727</v>
      </c>
      <c r="L15" s="66">
        <f>'GM -Mar'!L15</f>
        <v>3.02</v>
      </c>
      <c r="M15" s="66">
        <f>'GM -Mar'!M15</f>
        <v>1.809278652257581</v>
      </c>
    </row>
    <row r="16" spans="1:13">
      <c r="A16" s="7"/>
      <c r="B16" s="25">
        <f>1+1/(12*C14)+1/(288*C14*C14)-139/(51840*C14*C14*C14)</f>
        <v>1.061908991748477</v>
      </c>
      <c r="C16" s="13" t="s">
        <v>26</v>
      </c>
      <c r="D16" s="12"/>
      <c r="E16" s="12"/>
    </row>
    <row r="17" spans="1:15" ht="21">
      <c r="A17" s="7"/>
      <c r="B17" s="26">
        <f>EXP(-C14)</f>
        <v>0.25566148879417483</v>
      </c>
      <c r="C17" s="14"/>
      <c r="D17" s="7"/>
      <c r="E17" s="7"/>
      <c r="F17" s="99" t="s">
        <v>51</v>
      </c>
      <c r="G17" s="100"/>
      <c r="H17" s="35">
        <f>E13*B21</f>
        <v>1.8854104795701376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1.1195606299911045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2.7480000000000002</v>
      </c>
      <c r="L18" s="54">
        <f>E4</f>
        <v>2.1185413343579471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2.9279843098868628</v>
      </c>
      <c r="C19" s="17"/>
      <c r="D19" s="7"/>
      <c r="E19" s="7"/>
      <c r="F19" s="33"/>
      <c r="G19" s="34"/>
      <c r="J19" s="7">
        <v>0.25</v>
      </c>
      <c r="K19" s="50">
        <f>K18</f>
        <v>2.7480000000000002</v>
      </c>
      <c r="L19" s="50">
        <f>L18</f>
        <v>2.1185413343579471</v>
      </c>
      <c r="M19" s="51">
        <f>N19-N18</f>
        <v>2.8117606260242844E-3</v>
      </c>
      <c r="N19" s="52">
        <f t="shared" ref="N19:N49" si="0">WEIBULL(J19,K19,L19,TRUE)</f>
        <v>2.8117606260242844E-3</v>
      </c>
      <c r="O19">
        <f t="shared" ref="O19:O62" si="1">J19*M19</f>
        <v>7.0294015650607111E-4</v>
      </c>
    </row>
    <row r="20" spans="1:15" ht="21">
      <c r="A20" s="4" t="s">
        <v>29</v>
      </c>
      <c r="B20" s="29">
        <f>B21*B21</f>
        <v>0.79202328480117312</v>
      </c>
      <c r="C20" s="88" t="s">
        <v>30</v>
      </c>
      <c r="D20" s="89"/>
      <c r="E20" s="10">
        <f>E13*SQRT(B12-B20)</f>
        <v>0.74102168575827332</v>
      </c>
      <c r="F20" s="34"/>
      <c r="G20" s="34"/>
      <c r="J20" s="7">
        <v>0.5</v>
      </c>
      <c r="K20" s="50">
        <f t="shared" ref="K20:L35" si="2">K19</f>
        <v>2.7480000000000002</v>
      </c>
      <c r="L20" s="50">
        <f t="shared" si="2"/>
        <v>2.1185413343579471</v>
      </c>
      <c r="M20" s="51">
        <f t="shared" ref="M20:M62" si="3">N20-N19</f>
        <v>1.5926059283730365E-2</v>
      </c>
      <c r="N20" s="52">
        <f t="shared" si="0"/>
        <v>1.8737819909754649E-2</v>
      </c>
      <c r="O20">
        <f t="shared" si="1"/>
        <v>7.9630296418651825E-3</v>
      </c>
    </row>
    <row r="21" spans="1:15" ht="21">
      <c r="A21" s="4" t="s">
        <v>31</v>
      </c>
      <c r="B21" s="29">
        <f>B16*B17*B18*B19</f>
        <v>0.88995690053011733</v>
      </c>
      <c r="C21" s="90"/>
      <c r="D21" s="91"/>
      <c r="E21" s="19"/>
      <c r="F21" s="37" t="s">
        <v>33</v>
      </c>
      <c r="G21" s="38">
        <f>I9-H17</f>
        <v>-4.041386023274951E-2</v>
      </c>
      <c r="J21" s="7">
        <v>0.75</v>
      </c>
      <c r="K21" s="50">
        <f t="shared" si="2"/>
        <v>2.7480000000000002</v>
      </c>
      <c r="L21" s="50">
        <f t="shared" si="2"/>
        <v>2.1185413343579471</v>
      </c>
      <c r="M21" s="51">
        <f t="shared" si="3"/>
        <v>3.7271813981068491E-2</v>
      </c>
      <c r="N21" s="52">
        <f t="shared" si="0"/>
        <v>5.6009633890823141E-2</v>
      </c>
      <c r="O21">
        <f t="shared" si="1"/>
        <v>2.7953860485801368E-2</v>
      </c>
    </row>
    <row r="22" spans="1:15">
      <c r="J22" s="7">
        <v>1</v>
      </c>
      <c r="K22" s="50">
        <f t="shared" si="2"/>
        <v>2.7480000000000002</v>
      </c>
      <c r="L22" s="50">
        <f t="shared" si="2"/>
        <v>2.1185413343579471</v>
      </c>
      <c r="M22" s="51">
        <f t="shared" si="3"/>
        <v>6.3320263415214018E-2</v>
      </c>
      <c r="N22" s="52">
        <f t="shared" si="0"/>
        <v>0.11932989730603716</v>
      </c>
      <c r="O22">
        <f t="shared" si="1"/>
        <v>6.3320263415214018E-2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2.7480000000000002</v>
      </c>
      <c r="L23" s="50">
        <f t="shared" si="2"/>
        <v>2.1185413343579471</v>
      </c>
      <c r="M23" s="51">
        <f t="shared" si="3"/>
        <v>8.9796287802046515E-2</v>
      </c>
      <c r="N23" s="52">
        <f t="shared" si="0"/>
        <v>0.20912618510808367</v>
      </c>
      <c r="O23">
        <f t="shared" si="1"/>
        <v>0.11224535975255814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2.0101424077949988</v>
      </c>
      <c r="J24" s="7">
        <f t="shared" ref="J24:J55" si="4">J23+0.25</f>
        <v>1.5</v>
      </c>
      <c r="K24" s="50">
        <f t="shared" si="2"/>
        <v>2.7480000000000002</v>
      </c>
      <c r="L24" s="50">
        <f t="shared" si="2"/>
        <v>2.1185413343579471</v>
      </c>
      <c r="M24" s="51">
        <f t="shared" si="3"/>
        <v>0.11192694790308788</v>
      </c>
      <c r="N24" s="52">
        <f t="shared" si="0"/>
        <v>0.32105313301117155</v>
      </c>
      <c r="O24">
        <f t="shared" si="1"/>
        <v>0.16789042185463182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2.7480000000000002</v>
      </c>
      <c r="L25" s="50">
        <f t="shared" si="2"/>
        <v>2.1185413343579471</v>
      </c>
      <c r="M25" s="51">
        <f t="shared" si="3"/>
        <v>0.12542353232903203</v>
      </c>
      <c r="N25" s="52">
        <f t="shared" si="0"/>
        <v>0.44647666534020358</v>
      </c>
      <c r="O25">
        <f t="shared" si="1"/>
        <v>0.21949118157580605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2.7480000000000002</v>
      </c>
      <c r="L26" s="50">
        <f t="shared" si="2"/>
        <v>2.1185413343579471</v>
      </c>
      <c r="M26" s="51">
        <f t="shared" si="3"/>
        <v>0.12766651691888453</v>
      </c>
      <c r="N26" s="52">
        <f t="shared" si="0"/>
        <v>0.57414318225908811</v>
      </c>
      <c r="O26">
        <f t="shared" si="1"/>
        <v>0.25533303383776906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2.7480000000000002</v>
      </c>
      <c r="L27" s="50">
        <f t="shared" si="2"/>
        <v>2.1185413343579471</v>
      </c>
      <c r="M27" s="51">
        <f t="shared" si="3"/>
        <v>0.11854972292274191</v>
      </c>
      <c r="N27" s="52">
        <f t="shared" si="0"/>
        <v>0.69269290518183002</v>
      </c>
      <c r="O27">
        <f t="shared" si="1"/>
        <v>0.26673687657616929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2.7480000000000002</v>
      </c>
      <c r="L28" s="50">
        <f t="shared" si="2"/>
        <v>2.1185413343579471</v>
      </c>
      <c r="M28" s="51">
        <f t="shared" si="3"/>
        <v>0.10053152170195623</v>
      </c>
      <c r="N28" s="52">
        <f t="shared" si="0"/>
        <v>0.79322442688378625</v>
      </c>
      <c r="O28">
        <f t="shared" si="1"/>
        <v>0.25132880425489057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2.7480000000000002</v>
      </c>
      <c r="L29" s="50">
        <f t="shared" si="2"/>
        <v>2.1185413343579471</v>
      </c>
      <c r="M29" s="51">
        <f t="shared" si="3"/>
        <v>7.7787062707864507E-2</v>
      </c>
      <c r="N29" s="52">
        <f t="shared" si="0"/>
        <v>0.87101148959165076</v>
      </c>
      <c r="O29">
        <f t="shared" si="1"/>
        <v>0.21391442244662739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2.7480000000000002</v>
      </c>
      <c r="L30" s="50">
        <f t="shared" si="2"/>
        <v>2.1185413343579471</v>
      </c>
      <c r="M30" s="51">
        <f t="shared" si="3"/>
        <v>5.4806649178854361E-2</v>
      </c>
      <c r="N30" s="52">
        <f t="shared" si="0"/>
        <v>0.92581813877050512</v>
      </c>
      <c r="O30">
        <f t="shared" si="1"/>
        <v>0.16441994753656308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2.7480000000000002</v>
      </c>
      <c r="L31" s="50">
        <f t="shared" si="2"/>
        <v>2.1185413343579471</v>
      </c>
      <c r="M31" s="51">
        <f t="shared" si="3"/>
        <v>3.5064972443461184E-2</v>
      </c>
      <c r="N31" s="52">
        <f t="shared" si="0"/>
        <v>0.9608831112139663</v>
      </c>
      <c r="O31">
        <f t="shared" si="1"/>
        <v>0.11396116044124885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2.7480000000000002</v>
      </c>
      <c r="L32" s="50">
        <f t="shared" si="2"/>
        <v>2.1185413343579471</v>
      </c>
      <c r="M32" s="51">
        <f t="shared" si="3"/>
        <v>2.0305310474775795E-2</v>
      </c>
      <c r="N32" s="52">
        <f t="shared" si="0"/>
        <v>0.9811884216887421</v>
      </c>
      <c r="O32">
        <f t="shared" si="1"/>
        <v>7.1068586661715283E-2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2.7480000000000002</v>
      </c>
      <c r="L33" s="50">
        <f t="shared" si="2"/>
        <v>2.1185413343579471</v>
      </c>
      <c r="M33" s="51">
        <f t="shared" si="3"/>
        <v>1.0604289197452266E-2</v>
      </c>
      <c r="N33" s="52">
        <f t="shared" si="0"/>
        <v>0.99179271088619436</v>
      </c>
      <c r="O33">
        <f t="shared" si="1"/>
        <v>3.9766084490445996E-2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2.7480000000000002</v>
      </c>
      <c r="L34" s="50">
        <f t="shared" si="2"/>
        <v>2.1185413343579471</v>
      </c>
      <c r="M34" s="51">
        <f t="shared" si="3"/>
        <v>4.9754644967463513E-3</v>
      </c>
      <c r="N34" s="52">
        <f t="shared" si="0"/>
        <v>0.99676817538294071</v>
      </c>
      <c r="O34">
        <f t="shared" si="1"/>
        <v>1.9901857986985405E-2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2.7480000000000002</v>
      </c>
      <c r="L35" s="50">
        <f t="shared" si="2"/>
        <v>2.1185413343579471</v>
      </c>
      <c r="M35" s="51">
        <f t="shared" si="3"/>
        <v>2.0890337471145548E-3</v>
      </c>
      <c r="N35" s="52">
        <f t="shared" si="0"/>
        <v>0.99885720913005527</v>
      </c>
      <c r="O35">
        <f t="shared" si="1"/>
        <v>8.8783934252368579E-3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2.7480000000000002</v>
      </c>
      <c r="L36" s="50">
        <f t="shared" si="5"/>
        <v>2.1185413343579471</v>
      </c>
      <c r="M36" s="51">
        <f t="shared" si="3"/>
        <v>7.8172327982950485E-4</v>
      </c>
      <c r="N36" s="52">
        <f t="shared" si="0"/>
        <v>0.99963893240988477</v>
      </c>
      <c r="O36">
        <f t="shared" si="1"/>
        <v>3.5177547592327718E-3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2.7480000000000002</v>
      </c>
      <c r="L37" s="50">
        <f t="shared" si="5"/>
        <v>2.1185413343579471</v>
      </c>
      <c r="M37" s="51">
        <f t="shared" si="3"/>
        <v>2.5963516480165261E-4</v>
      </c>
      <c r="N37" s="52">
        <f t="shared" si="0"/>
        <v>0.99989856757468643</v>
      </c>
      <c r="O37">
        <f t="shared" si="1"/>
        <v>1.2332670328078499E-3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2.7480000000000002</v>
      </c>
      <c r="L38" s="50">
        <f t="shared" si="5"/>
        <v>2.1185413343579471</v>
      </c>
      <c r="M38" s="51">
        <f t="shared" si="3"/>
        <v>7.6219386431541913E-5</v>
      </c>
      <c r="N38" s="52">
        <f t="shared" si="0"/>
        <v>0.99997478696111797</v>
      </c>
      <c r="O38">
        <f t="shared" si="1"/>
        <v>3.8109693215770957E-4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2.7480000000000002</v>
      </c>
      <c r="L39" s="50">
        <f t="shared" si="5"/>
        <v>2.1185413343579471</v>
      </c>
      <c r="M39" s="51">
        <f t="shared" si="3"/>
        <v>1.9694107850520837E-5</v>
      </c>
      <c r="N39" s="52">
        <f t="shared" si="0"/>
        <v>0.99999448106896849</v>
      </c>
      <c r="O39">
        <f t="shared" si="1"/>
        <v>1.0339406621523439E-4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2.7480000000000002</v>
      </c>
      <c r="L40" s="50">
        <f t="shared" si="5"/>
        <v>2.1185413343579471</v>
      </c>
      <c r="M40" s="51">
        <f t="shared" si="3"/>
        <v>4.460132108197179E-6</v>
      </c>
      <c r="N40" s="52">
        <f t="shared" si="0"/>
        <v>0.99999894120107669</v>
      </c>
      <c r="O40">
        <f t="shared" si="1"/>
        <v>2.4530726595084484E-5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2.7480000000000002</v>
      </c>
      <c r="L41" s="50">
        <f t="shared" si="5"/>
        <v>2.1185413343579471</v>
      </c>
      <c r="M41" s="51">
        <f t="shared" si="3"/>
        <v>8.8159528532916198E-7</v>
      </c>
      <c r="N41" s="52">
        <f t="shared" si="0"/>
        <v>0.99999982279636201</v>
      </c>
      <c r="O41">
        <f t="shared" si="1"/>
        <v>5.0691728906426814E-6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2.7480000000000002</v>
      </c>
      <c r="L42" s="50">
        <f t="shared" si="5"/>
        <v>2.1185413343579471</v>
      </c>
      <c r="M42" s="51">
        <f t="shared" si="3"/>
        <v>1.5145066456501155E-7</v>
      </c>
      <c r="N42" s="52">
        <f t="shared" si="0"/>
        <v>0.99999997424702658</v>
      </c>
      <c r="O42">
        <f t="shared" si="1"/>
        <v>9.087039873900693E-7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2.7480000000000002</v>
      </c>
      <c r="L43" s="50">
        <f t="shared" si="5"/>
        <v>2.1185413343579471</v>
      </c>
      <c r="M43" s="51">
        <f t="shared" si="3"/>
        <v>2.2517822273471211E-8</v>
      </c>
      <c r="N43" s="52">
        <f t="shared" si="0"/>
        <v>0.99999999676484885</v>
      </c>
      <c r="O43">
        <f t="shared" si="1"/>
        <v>1.4073638920919507E-7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2.7480000000000002</v>
      </c>
      <c r="L44" s="50">
        <f t="shared" si="5"/>
        <v>2.1185413343579471</v>
      </c>
      <c r="M44" s="51">
        <f t="shared" si="3"/>
        <v>2.8854381106668825E-9</v>
      </c>
      <c r="N44" s="52">
        <f t="shared" si="0"/>
        <v>0.99999999965028696</v>
      </c>
      <c r="O44">
        <f t="shared" si="1"/>
        <v>1.8755347719334736E-8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2.7480000000000002</v>
      </c>
      <c r="L45" s="50">
        <f t="shared" si="5"/>
        <v>2.1185413343579471</v>
      </c>
      <c r="M45" s="51">
        <f t="shared" si="3"/>
        <v>3.1732860783506567E-10</v>
      </c>
      <c r="N45" s="52">
        <f t="shared" si="0"/>
        <v>0.99999999996761557</v>
      </c>
      <c r="O45">
        <f t="shared" si="1"/>
        <v>2.1419681028866933E-9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2.7480000000000002</v>
      </c>
      <c r="L46" s="50">
        <f t="shared" si="5"/>
        <v>2.1185413343579471</v>
      </c>
      <c r="M46" s="51">
        <f t="shared" si="3"/>
        <v>2.9826807690369606E-11</v>
      </c>
      <c r="N46" s="52">
        <f t="shared" si="0"/>
        <v>0.99999999999744238</v>
      </c>
      <c r="O46">
        <f t="shared" si="1"/>
        <v>2.0878765383258724E-10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2.7480000000000002</v>
      </c>
      <c r="L47" s="50">
        <f t="shared" si="5"/>
        <v>2.1185413343579471</v>
      </c>
      <c r="M47" s="51">
        <f t="shared" si="3"/>
        <v>2.3860913245243864E-12</v>
      </c>
      <c r="N47" s="52">
        <f t="shared" si="0"/>
        <v>0.99999999999982847</v>
      </c>
      <c r="O47">
        <f t="shared" si="1"/>
        <v>1.7299162102801802E-11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2.7480000000000002</v>
      </c>
      <c r="L48" s="50">
        <f t="shared" si="5"/>
        <v>2.1185413343579471</v>
      </c>
      <c r="M48" s="51">
        <f t="shared" si="3"/>
        <v>1.6175949468788531E-13</v>
      </c>
      <c r="N48" s="52">
        <f t="shared" si="0"/>
        <v>0.99999999999999023</v>
      </c>
      <c r="O48">
        <f t="shared" si="1"/>
        <v>1.2131962101591398E-12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2.7480000000000002</v>
      </c>
      <c r="L49" s="50">
        <f t="shared" si="5"/>
        <v>2.1185413343579471</v>
      </c>
      <c r="M49" s="51">
        <f t="shared" si="3"/>
        <v>9.3258734068513149E-15</v>
      </c>
      <c r="N49" s="52">
        <f t="shared" si="0"/>
        <v>0.99999999999999956</v>
      </c>
      <c r="O49">
        <f t="shared" si="1"/>
        <v>7.2275518903097691E-14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2.7480000000000002</v>
      </c>
      <c r="L50" s="50">
        <f t="shared" si="5"/>
        <v>2.1185413343579471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2.7480000000000002</v>
      </c>
      <c r="L51" s="50">
        <f t="shared" si="5"/>
        <v>2.1185413343579471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2.7480000000000002</v>
      </c>
      <c r="L52" s="50">
        <f t="shared" si="7"/>
        <v>2.1185413343579471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2.7480000000000002</v>
      </c>
      <c r="L53" s="50">
        <f t="shared" si="7"/>
        <v>2.1185413343579471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2.7480000000000002</v>
      </c>
      <c r="L54" s="50">
        <f t="shared" si="7"/>
        <v>2.1185413343579471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2.7480000000000002</v>
      </c>
      <c r="L55" s="50">
        <f t="shared" si="7"/>
        <v>2.1185413343579471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2.7480000000000002</v>
      </c>
      <c r="L56" s="50">
        <f t="shared" si="7"/>
        <v>2.1185413343579471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2.7480000000000002</v>
      </c>
      <c r="L57" s="50">
        <f t="shared" si="7"/>
        <v>2.1185413343579471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2.7480000000000002</v>
      </c>
      <c r="L58" s="50">
        <f t="shared" si="7"/>
        <v>2.1185413343579471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2.7480000000000002</v>
      </c>
      <c r="L59" s="50">
        <f t="shared" si="7"/>
        <v>2.1185413343579471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2.7480000000000002</v>
      </c>
      <c r="L60" s="50">
        <f t="shared" si="7"/>
        <v>2.1185413343579471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2.7480000000000002</v>
      </c>
      <c r="L61" s="50">
        <f t="shared" si="7"/>
        <v>2.1185413343579471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2.7480000000000002</v>
      </c>
      <c r="L62" s="50">
        <f t="shared" si="7"/>
        <v>2.1185413343579471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2.0264460860859308</v>
      </c>
      <c r="I2" s="56">
        <f>G2-I9</f>
        <v>0.16426402450636512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'GM -Avril'!K3</f>
        <v>2.1838981037265706</v>
      </c>
      <c r="L3" s="66">
        <f>'GM -Avril'!L3</f>
        <v>3.8330000000000002</v>
      </c>
      <c r="M3" s="66">
        <f>'GM -Avril'!M3</f>
        <v>1.9457708871662234</v>
      </c>
    </row>
    <row r="4" spans="1:13" ht="18.75">
      <c r="A4" s="7"/>
      <c r="B4" s="22" t="s">
        <v>22</v>
      </c>
      <c r="C4" s="62">
        <f>L7</f>
        <v>3.254</v>
      </c>
      <c r="D4" s="9" t="s">
        <v>23</v>
      </c>
      <c r="E4" s="62">
        <f>K7</f>
        <v>2.1212330383854492</v>
      </c>
      <c r="F4" s="8"/>
      <c r="G4" s="8"/>
      <c r="H4" s="8"/>
      <c r="I4" s="8"/>
      <c r="J4" s="3" t="s">
        <v>9</v>
      </c>
      <c r="K4" s="66">
        <f>'GM -Avril'!K4</f>
        <v>2.1978289319200215</v>
      </c>
      <c r="L4" s="66">
        <f>'GM -Avril'!L4</f>
        <v>3.3359999999999999</v>
      </c>
      <c r="M4" s="66">
        <f>'GM -Avril'!M4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1.6146281499692687</v>
      </c>
      <c r="D5" s="7"/>
      <c r="E5" s="7"/>
      <c r="F5" s="8"/>
      <c r="G5" s="8"/>
      <c r="H5" s="8"/>
      <c r="I5" s="8"/>
      <c r="J5" s="3" t="s">
        <v>10</v>
      </c>
      <c r="K5" s="66">
        <f>'GM -Avril'!K5</f>
        <v>2.2243203021568574</v>
      </c>
      <c r="L5" s="66">
        <f>'GM -Avril'!L5</f>
        <v>3.2810000000000001</v>
      </c>
      <c r="M5" s="66">
        <f>'GM -Avril'!M5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'GM -Avril'!K6</f>
        <v>2.1185413343579471</v>
      </c>
      <c r="L6" s="66">
        <f>'GM -Avril'!L6</f>
        <v>2.7480000000000002</v>
      </c>
      <c r="M6" s="66">
        <f>'GM -Avril'!M6</f>
        <v>1.8449966193373881</v>
      </c>
    </row>
    <row r="7" spans="1:13" ht="15.75">
      <c r="A7" s="7"/>
      <c r="B7" s="25">
        <f>1+1/(12*C5)+1/(288*C5*C5)-139/(51840*C5*C5*C5)</f>
        <v>1.0523063531133634</v>
      </c>
      <c r="C7" s="13" t="s">
        <v>26</v>
      </c>
      <c r="D7" s="12"/>
      <c r="E7" s="12"/>
      <c r="J7" s="3" t="s">
        <v>12</v>
      </c>
      <c r="K7" s="66">
        <f>'GM -Avril'!K7</f>
        <v>2.1212330383854492</v>
      </c>
      <c r="L7" s="66">
        <f>'GM -Avril'!L7</f>
        <v>3.254</v>
      </c>
      <c r="M7" s="66">
        <f>'GM -Avril'!M7</f>
        <v>1.8621820615795657</v>
      </c>
    </row>
    <row r="8" spans="1:13" ht="15.75">
      <c r="A8" s="7"/>
      <c r="B8" s="26">
        <f>EXP(-C5)</f>
        <v>0.19896464169498942</v>
      </c>
      <c r="C8" s="14"/>
      <c r="D8" s="7"/>
      <c r="E8" s="7"/>
      <c r="G8" s="96"/>
      <c r="I8" s="15" t="s">
        <v>50</v>
      </c>
      <c r="J8" s="3" t="s">
        <v>13</v>
      </c>
      <c r="K8" s="66">
        <f>'GM -Avril'!K8</f>
        <v>2.0451871609332199</v>
      </c>
      <c r="L8" s="66">
        <f>'GM -Avril'!L8</f>
        <v>3.0859999999999999</v>
      </c>
      <c r="M8" s="66">
        <f>'GM -Avril'!M8</f>
        <v>1.7795307443365633</v>
      </c>
    </row>
    <row r="9" spans="1:13" ht="15.75">
      <c r="A9" s="7"/>
      <c r="B9" s="27">
        <f>POWER(C5,C5-1)</f>
        <v>1.3424163342818871</v>
      </c>
      <c r="C9" s="16"/>
      <c r="D9" s="7"/>
      <c r="E9" s="7"/>
      <c r="F9" s="20">
        <f>E20/I9</f>
        <v>0.34493428012772476</v>
      </c>
      <c r="G9" s="97"/>
      <c r="I9" s="63">
        <f>M7</f>
        <v>1.8621820615795657</v>
      </c>
      <c r="J9" s="3" t="s">
        <v>14</v>
      </c>
      <c r="K9" s="66">
        <f>'GM -Avril'!K9</f>
        <v>2.0257467401292226</v>
      </c>
      <c r="L9" s="66">
        <f>'GM -Avril'!L9</f>
        <v>3.149</v>
      </c>
      <c r="M9" s="66">
        <f>'GM -Avril'!M9</f>
        <v>1.7734685255597809</v>
      </c>
    </row>
    <row r="10" spans="1:13" ht="15.75">
      <c r="A10" s="7"/>
      <c r="B10" s="28">
        <f>SQRT(C5*2*22/7)</f>
        <v>3.1857638375087158</v>
      </c>
      <c r="C10" s="17"/>
      <c r="D10" s="7"/>
      <c r="E10" s="7"/>
      <c r="G10" s="97"/>
      <c r="J10" s="3" t="s">
        <v>15</v>
      </c>
      <c r="K10" s="66">
        <f>'GM -Avril'!K10</f>
        <v>2.0363235423826707</v>
      </c>
      <c r="L10" s="66">
        <f>'GM -Avril'!L10</f>
        <v>2.548</v>
      </c>
      <c r="M10" s="66">
        <f>'GM -Avril'!M10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2.6982669747027722E-2</v>
      </c>
      <c r="H11" s="60" t="s">
        <v>45</v>
      </c>
      <c r="I11" s="60"/>
      <c r="J11" s="3" t="s">
        <v>16</v>
      </c>
      <c r="K11" s="66">
        <f>'GM -Avril'!K11</f>
        <v>1.836759197118383</v>
      </c>
      <c r="L11" s="66">
        <f>'GM -Avril'!L11</f>
        <v>2.9489999999999998</v>
      </c>
      <c r="M11" s="66">
        <f>'GM -Avril'!M11</f>
        <v>1.5898268398268449</v>
      </c>
    </row>
    <row r="12" spans="1:13" ht="21">
      <c r="A12" s="4" t="s">
        <v>27</v>
      </c>
      <c r="B12" s="29">
        <f>B7*B8*B9*B10</f>
        <v>0.89540373705156329</v>
      </c>
      <c r="C12" s="98"/>
      <c r="D12" s="98"/>
      <c r="E12" s="10"/>
      <c r="F12" t="s">
        <v>42</v>
      </c>
      <c r="G12" s="57">
        <f>(H17-I9)*(H17-I9)</f>
        <v>1.560294010117438E-3</v>
      </c>
      <c r="H12" s="60" t="s">
        <v>46</v>
      </c>
      <c r="I12" s="60">
        <f>SQRT(G12)</f>
        <v>3.9500557086165733E-2</v>
      </c>
      <c r="J12" s="3" t="s">
        <v>17</v>
      </c>
      <c r="K12" s="66">
        <f>'GM -Avril'!K12</f>
        <v>2.0280115506666676</v>
      </c>
      <c r="L12" s="66">
        <f>'GM -Avril'!L12</f>
        <v>2.7069999999999999</v>
      </c>
      <c r="M12" s="66">
        <f>'GM -Avril'!M12</f>
        <v>1.7494152046783538</v>
      </c>
    </row>
    <row r="13" spans="1:13" ht="18.75">
      <c r="A13" s="7"/>
      <c r="B13" s="22" t="s">
        <v>22</v>
      </c>
      <c r="C13" s="10">
        <f>C4</f>
        <v>3.254</v>
      </c>
      <c r="D13" s="9" t="s">
        <v>23</v>
      </c>
      <c r="E13" s="10">
        <f>E4</f>
        <v>2.1212330383854492</v>
      </c>
      <c r="F13" t="s">
        <v>43</v>
      </c>
      <c r="G13" s="57">
        <f>(H17-G2)*(H17-G2)</f>
        <v>1.5565922802711156E-2</v>
      </c>
      <c r="H13" s="60" t="s">
        <v>47</v>
      </c>
      <c r="I13" s="61">
        <f>1-G12/G13</f>
        <v>0.89976219014489278</v>
      </c>
      <c r="J13" s="3" t="s">
        <v>18</v>
      </c>
      <c r="K13" s="66">
        <f>'GM -Avril'!K13</f>
        <v>2.0528935645995503</v>
      </c>
      <c r="L13" s="66">
        <f>'GM -Avril'!L13</f>
        <v>2.5609999999999999</v>
      </c>
      <c r="M13" s="66">
        <f>'GM -Avril'!M13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1.3073140749846344</v>
      </c>
      <c r="D14" s="7"/>
      <c r="E14" s="7"/>
      <c r="F14" s="99" t="s">
        <v>32</v>
      </c>
      <c r="G14" s="100"/>
      <c r="H14" s="59">
        <f>E13*E13*(B12-B20)</f>
        <v>0.41258837986222263</v>
      </c>
      <c r="J14" s="3" t="s">
        <v>19</v>
      </c>
      <c r="K14" s="66">
        <f>'GM -Avril'!K14</f>
        <v>2.0359099662396671</v>
      </c>
      <c r="L14" s="66">
        <f>'GM -Avril'!L14</f>
        <v>2.9060000000000001</v>
      </c>
      <c r="M14" s="66">
        <f>'GM -Avril'!M14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'GM -Avril'!K15</f>
        <v>2.0856891698804727</v>
      </c>
      <c r="L15" s="66">
        <f>'GM -Avril'!L15</f>
        <v>3.02</v>
      </c>
      <c r="M15" s="66">
        <f>'GM -Avril'!M15</f>
        <v>1.809278652257581</v>
      </c>
    </row>
    <row r="16" spans="1:13">
      <c r="A16" s="7"/>
      <c r="B16" s="25">
        <f>1+1/(12*C14)+1/(288*C14*C14)-139/(51840*C14*C14*C14)</f>
        <v>1.0645754919738781</v>
      </c>
      <c r="C16" s="13" t="s">
        <v>26</v>
      </c>
      <c r="D16" s="12"/>
      <c r="E16" s="12"/>
    </row>
    <row r="17" spans="1:15" ht="21">
      <c r="A17" s="7"/>
      <c r="B17" s="26">
        <f>EXP(-C14)</f>
        <v>0.27054574696274375</v>
      </c>
      <c r="C17" s="14"/>
      <c r="D17" s="7"/>
      <c r="E17" s="7"/>
      <c r="F17" s="99" t="s">
        <v>51</v>
      </c>
      <c r="G17" s="100"/>
      <c r="H17" s="35">
        <f>E13*B21</f>
        <v>1.9016826186657314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1.085838391323745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3.254</v>
      </c>
      <c r="L18" s="54">
        <f>E4</f>
        <v>2.1212330383854492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2.8666012553276872</v>
      </c>
      <c r="C19" s="17"/>
      <c r="D19" s="7"/>
      <c r="E19" s="7"/>
      <c r="F19" s="33"/>
      <c r="G19" s="34"/>
      <c r="J19" s="7">
        <v>0.25</v>
      </c>
      <c r="K19" s="50">
        <f>K18</f>
        <v>3.254</v>
      </c>
      <c r="L19" s="50">
        <f>L18</f>
        <v>2.1212330383854492</v>
      </c>
      <c r="M19" s="51">
        <f>N19-N18</f>
        <v>9.5054285443085806E-4</v>
      </c>
      <c r="N19" s="52">
        <f t="shared" ref="N19:N49" si="0">WEIBULL(J19,K19,L19,TRUE)</f>
        <v>9.5054285443085806E-4</v>
      </c>
      <c r="O19">
        <f t="shared" ref="O19:O62" si="1">J19*M19</f>
        <v>2.3763571360771452E-4</v>
      </c>
    </row>
    <row r="20" spans="1:15" ht="21">
      <c r="A20" s="4" t="s">
        <v>29</v>
      </c>
      <c r="B20" s="29">
        <f>B21*B21</f>
        <v>0.80370988305644986</v>
      </c>
      <c r="C20" s="88" t="s">
        <v>30</v>
      </c>
      <c r="D20" s="89"/>
      <c r="E20" s="10">
        <f>E13*SQRT(B12-B20)</f>
        <v>0.64233042887770986</v>
      </c>
      <c r="F20" s="34"/>
      <c r="G20" s="34"/>
      <c r="J20" s="7">
        <v>0.5</v>
      </c>
      <c r="K20" s="50">
        <f t="shared" ref="K20:L35" si="2">K19</f>
        <v>3.254</v>
      </c>
      <c r="L20" s="50">
        <f t="shared" si="2"/>
        <v>2.1212330383854492</v>
      </c>
      <c r="M20" s="51">
        <f t="shared" ref="M20:M62" si="3">N20-N19</f>
        <v>8.0809845745500875E-3</v>
      </c>
      <c r="N20" s="52">
        <f t="shared" si="0"/>
        <v>9.0315274289809455E-3</v>
      </c>
      <c r="O20">
        <f t="shared" si="1"/>
        <v>4.0404922872750437E-3</v>
      </c>
    </row>
    <row r="21" spans="1:15" ht="21">
      <c r="A21" s="4" t="s">
        <v>31</v>
      </c>
      <c r="B21" s="29">
        <f>B16*B17*B18*B19</f>
        <v>0.89649867989665766</v>
      </c>
      <c r="C21" s="90"/>
      <c r="D21" s="91"/>
      <c r="E21" s="19"/>
      <c r="F21" s="37" t="s">
        <v>33</v>
      </c>
      <c r="G21" s="38">
        <f>I9-H17</f>
        <v>-3.9500557086165733E-2</v>
      </c>
      <c r="J21" s="7">
        <v>0.75</v>
      </c>
      <c r="K21" s="50">
        <f t="shared" si="2"/>
        <v>3.254</v>
      </c>
      <c r="L21" s="50">
        <f t="shared" si="2"/>
        <v>2.1212330383854492</v>
      </c>
      <c r="M21" s="51">
        <f t="shared" si="3"/>
        <v>2.4340400873681944E-2</v>
      </c>
      <c r="N21" s="52">
        <f t="shared" si="0"/>
        <v>3.337192830266289E-2</v>
      </c>
      <c r="O21">
        <f t="shared" si="1"/>
        <v>1.8255300655261458E-2</v>
      </c>
    </row>
    <row r="22" spans="1:15">
      <c r="J22" s="7">
        <v>1</v>
      </c>
      <c r="K22" s="50">
        <f t="shared" si="2"/>
        <v>3.254</v>
      </c>
      <c r="L22" s="50">
        <f t="shared" si="2"/>
        <v>2.1212330383854492</v>
      </c>
      <c r="M22" s="51">
        <f t="shared" si="3"/>
        <v>4.9540997719315971E-2</v>
      </c>
      <c r="N22" s="52">
        <f t="shared" si="0"/>
        <v>8.2912926021978861E-2</v>
      </c>
      <c r="O22">
        <f t="shared" si="1"/>
        <v>4.9540997719315971E-2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3.254</v>
      </c>
      <c r="L23" s="50">
        <f t="shared" si="2"/>
        <v>2.1212330383854492</v>
      </c>
      <c r="M23" s="51">
        <f t="shared" si="3"/>
        <v>8.0903155388059478E-2</v>
      </c>
      <c r="N23" s="52">
        <f t="shared" si="0"/>
        <v>0.16381608141003834</v>
      </c>
      <c r="O23">
        <f t="shared" si="1"/>
        <v>0.10112894423507435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2.0264460860859308</v>
      </c>
      <c r="J24" s="7">
        <f t="shared" ref="J24:J55" si="4">J23+0.25</f>
        <v>1.5</v>
      </c>
      <c r="K24" s="50">
        <f t="shared" si="2"/>
        <v>3.254</v>
      </c>
      <c r="L24" s="50">
        <f t="shared" si="2"/>
        <v>2.1212330383854492</v>
      </c>
      <c r="M24" s="51">
        <f t="shared" si="3"/>
        <v>0.11279198638455501</v>
      </c>
      <c r="N24" s="52">
        <f t="shared" si="0"/>
        <v>0.27660806779459335</v>
      </c>
      <c r="O24">
        <f t="shared" si="1"/>
        <v>0.16918797957683251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3.254</v>
      </c>
      <c r="L25" s="50">
        <f t="shared" si="2"/>
        <v>2.1212330383854492</v>
      </c>
      <c r="M25" s="51">
        <f t="shared" si="3"/>
        <v>0.13755919791618254</v>
      </c>
      <c r="N25" s="52">
        <f t="shared" si="0"/>
        <v>0.41416726571077589</v>
      </c>
      <c r="O25">
        <f t="shared" si="1"/>
        <v>0.24072859635331945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3.254</v>
      </c>
      <c r="L26" s="50">
        <f t="shared" si="2"/>
        <v>2.1212330383854492</v>
      </c>
      <c r="M26" s="51">
        <f t="shared" si="3"/>
        <v>0.1479133279573962</v>
      </c>
      <c r="N26" s="52">
        <f t="shared" si="0"/>
        <v>0.56208059366817209</v>
      </c>
      <c r="O26">
        <f t="shared" si="1"/>
        <v>0.2958266559147924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3.254</v>
      </c>
      <c r="L27" s="50">
        <f t="shared" si="2"/>
        <v>2.1212330383854492</v>
      </c>
      <c r="M27" s="51">
        <f t="shared" si="3"/>
        <v>0.14013577871757654</v>
      </c>
      <c r="N27" s="52">
        <f t="shared" si="0"/>
        <v>0.70221637238574863</v>
      </c>
      <c r="O27">
        <f t="shared" si="1"/>
        <v>0.31530550211454722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3.254</v>
      </c>
      <c r="L28" s="50">
        <f t="shared" si="2"/>
        <v>2.1212330383854492</v>
      </c>
      <c r="M28" s="51">
        <f t="shared" si="3"/>
        <v>0.11633496903544482</v>
      </c>
      <c r="N28" s="52">
        <f t="shared" si="0"/>
        <v>0.81855134142119346</v>
      </c>
      <c r="O28">
        <f t="shared" si="1"/>
        <v>0.29083742258861206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3.254</v>
      </c>
      <c r="L29" s="50">
        <f t="shared" si="2"/>
        <v>2.1212330383854492</v>
      </c>
      <c r="M29" s="51">
        <f t="shared" si="3"/>
        <v>8.3899068949220834E-2</v>
      </c>
      <c r="N29" s="52">
        <f t="shared" si="0"/>
        <v>0.90245041037041429</v>
      </c>
      <c r="O29">
        <f t="shared" si="1"/>
        <v>0.23072243961035729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3.254</v>
      </c>
      <c r="L30" s="50">
        <f t="shared" si="2"/>
        <v>2.1212330383854492</v>
      </c>
      <c r="M30" s="51">
        <f t="shared" si="3"/>
        <v>5.2007312325150545E-2</v>
      </c>
      <c r="N30" s="52">
        <f t="shared" si="0"/>
        <v>0.95445772269556484</v>
      </c>
      <c r="O30">
        <f t="shared" si="1"/>
        <v>0.15602193697545164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3.254</v>
      </c>
      <c r="L31" s="50">
        <f t="shared" si="2"/>
        <v>2.1212330383854492</v>
      </c>
      <c r="M31" s="51">
        <f t="shared" si="3"/>
        <v>2.7376292318924578E-2</v>
      </c>
      <c r="N31" s="52">
        <f t="shared" si="0"/>
        <v>0.98183401501448941</v>
      </c>
      <c r="O31">
        <f t="shared" si="1"/>
        <v>8.8972950036504878E-2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3.254</v>
      </c>
      <c r="L32" s="50">
        <f t="shared" si="2"/>
        <v>2.1212330383854492</v>
      </c>
      <c r="M32" s="51">
        <f t="shared" si="3"/>
        <v>1.2077012751165239E-2</v>
      </c>
      <c r="N32" s="52">
        <f t="shared" si="0"/>
        <v>0.99391102776565465</v>
      </c>
      <c r="O32">
        <f t="shared" si="1"/>
        <v>4.2269544629078337E-2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3.254</v>
      </c>
      <c r="L33" s="50">
        <f t="shared" si="2"/>
        <v>2.1212330383854492</v>
      </c>
      <c r="M33" s="51">
        <f t="shared" si="3"/>
        <v>4.4027561502599788E-3</v>
      </c>
      <c r="N33" s="52">
        <f t="shared" si="0"/>
        <v>0.99831378391591463</v>
      </c>
      <c r="O33">
        <f t="shared" si="1"/>
        <v>1.651033556347492E-2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3.254</v>
      </c>
      <c r="L34" s="50">
        <f t="shared" si="2"/>
        <v>2.1212330383854492</v>
      </c>
      <c r="M34" s="51">
        <f t="shared" si="3"/>
        <v>1.3070101439781601E-3</v>
      </c>
      <c r="N34" s="52">
        <f t="shared" si="0"/>
        <v>0.99962079405989279</v>
      </c>
      <c r="O34">
        <f t="shared" si="1"/>
        <v>5.2280405759126403E-3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3.254</v>
      </c>
      <c r="L35" s="50">
        <f t="shared" si="2"/>
        <v>2.1212330383854492</v>
      </c>
      <c r="M35" s="51">
        <f t="shared" si="3"/>
        <v>3.1115876607390458E-4</v>
      </c>
      <c r="N35" s="52">
        <f t="shared" si="0"/>
        <v>0.9999319528259667</v>
      </c>
      <c r="O35">
        <f t="shared" si="1"/>
        <v>1.3224247558140945E-3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3.254</v>
      </c>
      <c r="L36" s="50">
        <f t="shared" si="5"/>
        <v>2.1212330383854492</v>
      </c>
      <c r="M36" s="51">
        <f t="shared" si="3"/>
        <v>5.8475752467201936E-5</v>
      </c>
      <c r="N36" s="52">
        <f t="shared" si="0"/>
        <v>0.9999904285784339</v>
      </c>
      <c r="O36">
        <f t="shared" si="1"/>
        <v>2.6314088610240871E-4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3.254</v>
      </c>
      <c r="L37" s="50">
        <f t="shared" si="5"/>
        <v>2.1212330383854492</v>
      </c>
      <c r="M37" s="51">
        <f t="shared" si="3"/>
        <v>8.5350490969249293E-6</v>
      </c>
      <c r="N37" s="52">
        <f t="shared" si="0"/>
        <v>0.99999896362753082</v>
      </c>
      <c r="O37">
        <f t="shared" si="1"/>
        <v>4.0541483210393414E-5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3.254</v>
      </c>
      <c r="L38" s="50">
        <f t="shared" si="5"/>
        <v>2.1212330383854492</v>
      </c>
      <c r="M38" s="51">
        <f t="shared" si="3"/>
        <v>9.5156027957177258E-7</v>
      </c>
      <c r="N38" s="52">
        <f t="shared" si="0"/>
        <v>0.9999999151878104</v>
      </c>
      <c r="O38">
        <f t="shared" si="1"/>
        <v>4.7578013978588629E-6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3.254</v>
      </c>
      <c r="L39" s="50">
        <f t="shared" si="5"/>
        <v>2.1212330383854492</v>
      </c>
      <c r="M39" s="51">
        <f t="shared" si="3"/>
        <v>7.9663149965547575E-8</v>
      </c>
      <c r="N39" s="52">
        <f t="shared" si="0"/>
        <v>0.99999999485096036</v>
      </c>
      <c r="O39">
        <f t="shared" si="1"/>
        <v>4.1823153731912477E-7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3.254</v>
      </c>
      <c r="L40" s="50">
        <f t="shared" si="5"/>
        <v>2.1212330383854492</v>
      </c>
      <c r="M40" s="51">
        <f t="shared" si="3"/>
        <v>4.9214570196909335E-9</v>
      </c>
      <c r="N40" s="52">
        <f t="shared" si="0"/>
        <v>0.99999999977241738</v>
      </c>
      <c r="O40">
        <f t="shared" si="1"/>
        <v>2.7068013608300134E-8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3.254</v>
      </c>
      <c r="L41" s="50">
        <f t="shared" si="5"/>
        <v>2.1212330383854492</v>
      </c>
      <c r="M41" s="51">
        <f t="shared" si="3"/>
        <v>2.2039781111260481E-10</v>
      </c>
      <c r="N41" s="52">
        <f t="shared" si="0"/>
        <v>0.99999999999281519</v>
      </c>
      <c r="O41">
        <f t="shared" si="1"/>
        <v>1.2672874138974777E-9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3.254</v>
      </c>
      <c r="L42" s="50">
        <f t="shared" si="5"/>
        <v>2.1212330383854492</v>
      </c>
      <c r="M42" s="51">
        <f t="shared" si="3"/>
        <v>7.0259353890378407E-12</v>
      </c>
      <c r="N42" s="52">
        <f t="shared" si="0"/>
        <v>0.99999999999984113</v>
      </c>
      <c r="O42">
        <f t="shared" si="1"/>
        <v>4.2155612334227044E-11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3.254</v>
      </c>
      <c r="L43" s="50">
        <f t="shared" si="5"/>
        <v>2.1212330383854492</v>
      </c>
      <c r="M43" s="51">
        <f t="shared" si="3"/>
        <v>1.5643042416968456E-13</v>
      </c>
      <c r="N43" s="52">
        <f t="shared" si="0"/>
        <v>0.99999999999999756</v>
      </c>
      <c r="O43">
        <f t="shared" si="1"/>
        <v>9.7769015106052848E-13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3.254</v>
      </c>
      <c r="L44" s="50">
        <f t="shared" si="5"/>
        <v>2.1212330383854492</v>
      </c>
      <c r="M44" s="51">
        <f t="shared" si="3"/>
        <v>2.4424906541753444E-15</v>
      </c>
      <c r="N44" s="52">
        <f t="shared" si="0"/>
        <v>1</v>
      </c>
      <c r="O44">
        <f t="shared" si="1"/>
        <v>1.5876189252139739E-14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3.254</v>
      </c>
      <c r="L45" s="50">
        <f t="shared" si="5"/>
        <v>2.1212330383854492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3.254</v>
      </c>
      <c r="L46" s="50">
        <f t="shared" si="5"/>
        <v>2.1212330383854492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3.254</v>
      </c>
      <c r="L47" s="50">
        <f t="shared" si="5"/>
        <v>2.1212330383854492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3.254</v>
      </c>
      <c r="L48" s="50">
        <f t="shared" si="5"/>
        <v>2.1212330383854492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3.254</v>
      </c>
      <c r="L49" s="50">
        <f t="shared" si="5"/>
        <v>2.1212330383854492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3.254</v>
      </c>
      <c r="L50" s="50">
        <f t="shared" si="5"/>
        <v>2.1212330383854492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3.254</v>
      </c>
      <c r="L51" s="50">
        <f t="shared" si="5"/>
        <v>2.1212330383854492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3.254</v>
      </c>
      <c r="L52" s="50">
        <f t="shared" si="7"/>
        <v>2.1212330383854492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3.254</v>
      </c>
      <c r="L53" s="50">
        <f t="shared" si="7"/>
        <v>2.1212330383854492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3.254</v>
      </c>
      <c r="L54" s="50">
        <f t="shared" si="7"/>
        <v>2.1212330383854492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3.254</v>
      </c>
      <c r="L55" s="50">
        <f t="shared" si="7"/>
        <v>2.1212330383854492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3.254</v>
      </c>
      <c r="L56" s="50">
        <f t="shared" si="7"/>
        <v>2.1212330383854492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3.254</v>
      </c>
      <c r="L57" s="50">
        <f t="shared" si="7"/>
        <v>2.1212330383854492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3.254</v>
      </c>
      <c r="L58" s="50">
        <f t="shared" si="7"/>
        <v>2.1212330383854492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3.254</v>
      </c>
      <c r="L59" s="50">
        <f t="shared" si="7"/>
        <v>2.1212330383854492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3.254</v>
      </c>
      <c r="L60" s="50">
        <f t="shared" si="7"/>
        <v>2.1212330383854492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3.254</v>
      </c>
      <c r="L61" s="50">
        <f t="shared" si="7"/>
        <v>2.1212330383854492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3.254</v>
      </c>
      <c r="L62" s="50">
        <f t="shared" si="7"/>
        <v>2.1212330383854492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1.9536353015385779</v>
      </c>
      <c r="I2" s="56">
        <f>G2-I9</f>
        <v>0.17410455720201456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'GM -Mai'!K3</f>
        <v>2.1838981037265706</v>
      </c>
      <c r="L3" s="66">
        <f>'GM -Mai'!L3</f>
        <v>3.8330000000000002</v>
      </c>
      <c r="M3" s="66">
        <f>'GM -Mai'!M3</f>
        <v>1.9457708871662234</v>
      </c>
    </row>
    <row r="4" spans="1:13" ht="18.75">
      <c r="A4" s="7"/>
      <c r="B4" s="22" t="s">
        <v>22</v>
      </c>
      <c r="C4" s="62">
        <f>L8</f>
        <v>3.0859999999999999</v>
      </c>
      <c r="D4" s="9" t="s">
        <v>23</v>
      </c>
      <c r="E4" s="62">
        <f>K8</f>
        <v>2.0451871609332199</v>
      </c>
      <c r="F4" s="8"/>
      <c r="G4" s="8"/>
      <c r="H4" s="8"/>
      <c r="I4" s="8"/>
      <c r="J4" s="3" t="s">
        <v>9</v>
      </c>
      <c r="K4" s="66">
        <f>'GM -Mai'!K4</f>
        <v>2.1978289319200215</v>
      </c>
      <c r="L4" s="66">
        <f>'GM -Mai'!L4</f>
        <v>3.3359999999999999</v>
      </c>
      <c r="M4" s="66">
        <f>'GM -Mai'!M4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1.6480881399870384</v>
      </c>
      <c r="D5" s="7"/>
      <c r="E5" s="7"/>
      <c r="F5" s="8"/>
      <c r="G5" s="8"/>
      <c r="H5" s="8"/>
      <c r="I5" s="8"/>
      <c r="J5" s="3" t="s">
        <v>10</v>
      </c>
      <c r="K5" s="66">
        <f>'GM -Mai'!K5</f>
        <v>2.2243203021568574</v>
      </c>
      <c r="L5" s="66">
        <f>'GM -Mai'!L5</f>
        <v>3.2810000000000001</v>
      </c>
      <c r="M5" s="66">
        <f>'GM -Mai'!M5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'GM -Mai'!K6</f>
        <v>2.1185413343579471</v>
      </c>
      <c r="L6" s="66">
        <f>'GM -Mai'!L6</f>
        <v>2.7480000000000002</v>
      </c>
      <c r="M6" s="66">
        <f>'GM -Mai'!M6</f>
        <v>1.8449966193373881</v>
      </c>
    </row>
    <row r="7" spans="1:13" ht="15.75">
      <c r="A7" s="7"/>
      <c r="B7" s="25">
        <f>1+1/(12*C5)+1/(288*C5*C5)-139/(51840*C5*C5*C5)</f>
        <v>1.0512430047921737</v>
      </c>
      <c r="C7" s="13" t="s">
        <v>26</v>
      </c>
      <c r="D7" s="12"/>
      <c r="E7" s="12"/>
      <c r="J7" s="3" t="s">
        <v>12</v>
      </c>
      <c r="K7" s="66">
        <f>'GM -Mai'!K7</f>
        <v>2.1212330383854492</v>
      </c>
      <c r="L7" s="66">
        <f>'GM -Mai'!L7</f>
        <v>3.254</v>
      </c>
      <c r="M7" s="66">
        <f>'GM -Mai'!M7</f>
        <v>1.8621820615795657</v>
      </c>
    </row>
    <row r="8" spans="1:13" ht="15.75">
      <c r="A8" s="7"/>
      <c r="B8" s="26">
        <f>EXP(-C5)</f>
        <v>0.19241743237657735</v>
      </c>
      <c r="C8" s="14"/>
      <c r="D8" s="7"/>
      <c r="E8" s="7"/>
      <c r="G8" s="96"/>
      <c r="I8" s="15" t="s">
        <v>50</v>
      </c>
      <c r="J8" s="3" t="s">
        <v>13</v>
      </c>
      <c r="K8" s="66">
        <f>'GM -Mai'!K8</f>
        <v>2.0451871609332199</v>
      </c>
      <c r="L8" s="66">
        <f>'GM -Mai'!L8</f>
        <v>3.0859999999999999</v>
      </c>
      <c r="M8" s="66">
        <f>'GM -Mai'!M8</f>
        <v>1.7795307443365633</v>
      </c>
    </row>
    <row r="9" spans="1:13" ht="15.75">
      <c r="A9" s="7"/>
      <c r="B9" s="27">
        <f>POWER(C5,C5-1)</f>
        <v>1.3823640977889984</v>
      </c>
      <c r="C9" s="16"/>
      <c r="D9" s="7"/>
      <c r="E9" s="7"/>
      <c r="F9" s="20">
        <f>E20/I9</f>
        <v>0.36404857021546927</v>
      </c>
      <c r="G9" s="97"/>
      <c r="I9" s="63">
        <f>M8</f>
        <v>1.7795307443365633</v>
      </c>
      <c r="J9" s="3" t="s">
        <v>14</v>
      </c>
      <c r="K9" s="66">
        <f>'GM -Mai'!K9</f>
        <v>2.0257467401292226</v>
      </c>
      <c r="L9" s="66">
        <f>'GM -Mai'!L9</f>
        <v>3.149</v>
      </c>
      <c r="M9" s="66">
        <f>'GM -Mai'!M9</f>
        <v>1.7734685255597809</v>
      </c>
    </row>
    <row r="10" spans="1:13" ht="15.75">
      <c r="A10" s="7"/>
      <c r="B10" s="28">
        <f>SQRT(C5*2*22/7)</f>
        <v>3.2186039156182003</v>
      </c>
      <c r="C10" s="17"/>
      <c r="D10" s="7"/>
      <c r="E10" s="7"/>
      <c r="G10" s="97"/>
      <c r="J10" s="3" t="s">
        <v>15</v>
      </c>
      <c r="K10" s="66">
        <f>'GM -Mai'!K10</f>
        <v>2.0363235423826707</v>
      </c>
      <c r="L10" s="66">
        <f>'GM -Mai'!L10</f>
        <v>2.548</v>
      </c>
      <c r="M10" s="66">
        <f>'GM -Mai'!M10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3.0312396838509562E-2</v>
      </c>
      <c r="H11" s="60" t="s">
        <v>45</v>
      </c>
      <c r="I11" s="60"/>
      <c r="J11" s="3" t="s">
        <v>16</v>
      </c>
      <c r="K11" s="66">
        <f>'GM -Mai'!K11</f>
        <v>1.836759197118383</v>
      </c>
      <c r="L11" s="66">
        <f>'GM -Mai'!L11</f>
        <v>2.9489999999999998</v>
      </c>
      <c r="M11" s="66">
        <f>'GM -Mai'!M11</f>
        <v>1.5898268398268449</v>
      </c>
    </row>
    <row r="12" spans="1:13" ht="21">
      <c r="A12" s="4" t="s">
        <v>27</v>
      </c>
      <c r="B12" s="29">
        <f>B7*B8*B9*B10</f>
        <v>0.89998965054180025</v>
      </c>
      <c r="C12" s="98"/>
      <c r="D12" s="98"/>
      <c r="E12" s="10"/>
      <c r="F12" t="s">
        <v>42</v>
      </c>
      <c r="G12" s="57">
        <f>(H17-I9)*(H17-I9)</f>
        <v>2.4346780666349528E-3</v>
      </c>
      <c r="H12" s="60" t="s">
        <v>46</v>
      </c>
      <c r="I12" s="60">
        <f>SQRT(G12)</f>
        <v>4.9342457038892507E-2</v>
      </c>
      <c r="J12" s="3" t="s">
        <v>17</v>
      </c>
      <c r="K12" s="66">
        <f>'GM -Mai'!K12</f>
        <v>2.0280115506666676</v>
      </c>
      <c r="L12" s="66">
        <f>'GM -Mai'!L12</f>
        <v>2.7069999999999999</v>
      </c>
      <c r="M12" s="66">
        <f>'GM -Mai'!M12</f>
        <v>1.7494152046783538</v>
      </c>
    </row>
    <row r="13" spans="1:13" ht="18.75">
      <c r="A13" s="7"/>
      <c r="B13" s="22" t="s">
        <v>22</v>
      </c>
      <c r="C13" s="10">
        <f>C4</f>
        <v>3.0859999999999999</v>
      </c>
      <c r="D13" s="9" t="s">
        <v>23</v>
      </c>
      <c r="E13" s="10">
        <f>E4</f>
        <v>2.0451871609332199</v>
      </c>
      <c r="F13" t="s">
        <v>43</v>
      </c>
      <c r="G13" s="57">
        <f>(H17-G2)*(H17-G2)</f>
        <v>1.5565581637112901E-2</v>
      </c>
      <c r="H13" s="60" t="s">
        <v>47</v>
      </c>
      <c r="I13" s="61">
        <f>1-G12/G13</f>
        <v>0.84358579567435066</v>
      </c>
      <c r="J13" s="3" t="s">
        <v>18</v>
      </c>
      <c r="K13" s="66">
        <f>'GM -Mai'!K13</f>
        <v>2.0528935645995503</v>
      </c>
      <c r="L13" s="66">
        <f>'GM -Mai'!L13</f>
        <v>2.5609999999999999</v>
      </c>
      <c r="M13" s="66">
        <f>'GM -Mai'!M13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1.3240440699935192</v>
      </c>
      <c r="D14" s="7"/>
      <c r="E14" s="7"/>
      <c r="F14" s="99" t="s">
        <v>32</v>
      </c>
      <c r="G14" s="100"/>
      <c r="H14" s="59">
        <f>E13*E13*(B12-B20)</f>
        <v>0.41969099459648895</v>
      </c>
      <c r="J14" s="3" t="s">
        <v>19</v>
      </c>
      <c r="K14" s="66">
        <f>'GM -Mai'!K14</f>
        <v>2.0359099662396671</v>
      </c>
      <c r="L14" s="66">
        <f>'GM -Mai'!L14</f>
        <v>2.9060000000000001</v>
      </c>
      <c r="M14" s="66">
        <f>'GM -Mai'!M14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'GM -Mai'!K15</f>
        <v>2.0856891698804727</v>
      </c>
      <c r="L15" s="66">
        <f>'GM -Mai'!L15</f>
        <v>3.02</v>
      </c>
      <c r="M15" s="66">
        <f>'GM -Mai'!M15</f>
        <v>1.809278652257581</v>
      </c>
    </row>
    <row r="16" spans="1:13">
      <c r="A16" s="7"/>
      <c r="B16" s="25">
        <f>1+1/(12*C14)+1/(288*C14*C14)-139/(51840*C14*C14*C14)</f>
        <v>1.0637639549442128</v>
      </c>
      <c r="C16" s="13" t="s">
        <v>26</v>
      </c>
      <c r="D16" s="12"/>
      <c r="E16" s="12"/>
    </row>
    <row r="17" spans="1:15" ht="21">
      <c r="A17" s="7"/>
      <c r="B17" s="26">
        <f>EXP(-C14)</f>
        <v>0.26605716959769954</v>
      </c>
      <c r="C17" s="14"/>
      <c r="D17" s="7"/>
      <c r="E17" s="7"/>
      <c r="F17" s="99" t="s">
        <v>51</v>
      </c>
      <c r="G17" s="100"/>
      <c r="H17" s="35">
        <f>E13*B21</f>
        <v>1.8288732013754558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1.0952210013210433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3.0859999999999999</v>
      </c>
      <c r="L18" s="54">
        <f>E4</f>
        <v>2.0451871609332199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2.884885218803956</v>
      </c>
      <c r="C19" s="17"/>
      <c r="D19" s="7"/>
      <c r="E19" s="7"/>
      <c r="F19" s="33"/>
      <c r="G19" s="34"/>
      <c r="J19" s="7">
        <v>0.25</v>
      </c>
      <c r="K19" s="50">
        <f>K18</f>
        <v>3.0859999999999999</v>
      </c>
      <c r="L19" s="50">
        <f>L18</f>
        <v>2.0451871609332199</v>
      </c>
      <c r="M19" s="51">
        <f>N19-N18</f>
        <v>1.5233147839059935E-3</v>
      </c>
      <c r="N19" s="52">
        <f t="shared" ref="N19:N49" si="0">WEIBULL(J19,K19,L19,TRUE)</f>
        <v>1.5233147839059935E-3</v>
      </c>
      <c r="O19">
        <f t="shared" ref="O19:O62" si="1">J19*M19</f>
        <v>3.8082869597649838E-4</v>
      </c>
    </row>
    <row r="20" spans="1:15" ht="21">
      <c r="A20" s="4" t="s">
        <v>29</v>
      </c>
      <c r="B20" s="29">
        <f>B21*B21</f>
        <v>0.79965209066065546</v>
      </c>
      <c r="C20" s="88" t="s">
        <v>30</v>
      </c>
      <c r="D20" s="89"/>
      <c r="E20" s="10">
        <f>E13*SQRT(B12-B20)</f>
        <v>0.64783562313019571</v>
      </c>
      <c r="F20" s="34"/>
      <c r="G20" s="34"/>
      <c r="J20" s="7">
        <v>0.5</v>
      </c>
      <c r="K20" s="50">
        <f t="shared" ref="K20:L35" si="2">K19</f>
        <v>3.0859999999999999</v>
      </c>
      <c r="L20" s="50">
        <f t="shared" si="2"/>
        <v>2.0451871609332199</v>
      </c>
      <c r="M20" s="51">
        <f t="shared" ref="M20:M62" si="3">N20-N19</f>
        <v>1.1338175588185062E-2</v>
      </c>
      <c r="N20" s="52">
        <f t="shared" si="0"/>
        <v>1.2861490372091056E-2</v>
      </c>
      <c r="O20">
        <f t="shared" si="1"/>
        <v>5.6690877940925311E-3</v>
      </c>
    </row>
    <row r="21" spans="1:15" ht="21">
      <c r="A21" s="4" t="s">
        <v>31</v>
      </c>
      <c r="B21" s="29">
        <f>B16*B17*B18*B19</f>
        <v>0.89423268261714495</v>
      </c>
      <c r="C21" s="90"/>
      <c r="D21" s="91"/>
      <c r="E21" s="19"/>
      <c r="F21" s="37" t="s">
        <v>33</v>
      </c>
      <c r="G21" s="38">
        <f>I9-H17</f>
        <v>-4.9342457038892507E-2</v>
      </c>
      <c r="J21" s="7">
        <v>0.75</v>
      </c>
      <c r="K21" s="50">
        <f t="shared" si="2"/>
        <v>3.0859999999999999</v>
      </c>
      <c r="L21" s="50">
        <f t="shared" si="2"/>
        <v>2.0451871609332199</v>
      </c>
      <c r="M21" s="51">
        <f t="shared" si="3"/>
        <v>3.1369866840370686E-2</v>
      </c>
      <c r="N21" s="52">
        <f t="shared" si="0"/>
        <v>4.4231357212461742E-2</v>
      </c>
      <c r="O21">
        <f t="shared" si="1"/>
        <v>2.3527400130278014E-2</v>
      </c>
    </row>
    <row r="22" spans="1:15">
      <c r="J22" s="7">
        <v>1</v>
      </c>
      <c r="K22" s="50">
        <f t="shared" si="2"/>
        <v>3.0859999999999999</v>
      </c>
      <c r="L22" s="50">
        <f t="shared" si="2"/>
        <v>2.0451871609332199</v>
      </c>
      <c r="M22" s="51">
        <f t="shared" si="3"/>
        <v>5.9863079214757087E-2</v>
      </c>
      <c r="N22" s="52">
        <f t="shared" si="0"/>
        <v>0.10409443642721883</v>
      </c>
      <c r="O22">
        <f t="shared" si="1"/>
        <v>5.9863079214757087E-2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3.0859999999999999</v>
      </c>
      <c r="L23" s="50">
        <f t="shared" si="2"/>
        <v>2.0451871609332199</v>
      </c>
      <c r="M23" s="51">
        <f t="shared" si="3"/>
        <v>9.2461529632471118E-2</v>
      </c>
      <c r="N23" s="52">
        <f t="shared" si="0"/>
        <v>0.19655596605968995</v>
      </c>
      <c r="O23">
        <f t="shared" si="1"/>
        <v>0.1155769120405889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1.9536353015385779</v>
      </c>
      <c r="J24" s="7">
        <f t="shared" ref="J24:J55" si="4">J23+0.25</f>
        <v>1.5</v>
      </c>
      <c r="K24" s="50">
        <f t="shared" si="2"/>
        <v>3.0859999999999999</v>
      </c>
      <c r="L24" s="50">
        <f t="shared" si="2"/>
        <v>2.0451871609332199</v>
      </c>
      <c r="M24" s="51">
        <f t="shared" si="3"/>
        <v>0.1224114989452384</v>
      </c>
      <c r="N24" s="52">
        <f t="shared" si="0"/>
        <v>0.31896746500492834</v>
      </c>
      <c r="O24">
        <f t="shared" si="1"/>
        <v>0.18361724841785759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3.0859999999999999</v>
      </c>
      <c r="L25" s="50">
        <f t="shared" si="2"/>
        <v>2.0451871609332199</v>
      </c>
      <c r="M25" s="51">
        <f t="shared" si="3"/>
        <v>0.14209146405438278</v>
      </c>
      <c r="N25" s="52">
        <f t="shared" si="0"/>
        <v>0.46105892905931112</v>
      </c>
      <c r="O25">
        <f t="shared" si="1"/>
        <v>0.24866006209516986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3.0859999999999999</v>
      </c>
      <c r="L26" s="50">
        <f t="shared" si="2"/>
        <v>2.0451871609332199</v>
      </c>
      <c r="M26" s="51">
        <f t="shared" si="3"/>
        <v>0.14571689215400208</v>
      </c>
      <c r="N26" s="52">
        <f t="shared" si="0"/>
        <v>0.60677582121331319</v>
      </c>
      <c r="O26">
        <f t="shared" si="1"/>
        <v>0.29143378430800415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3.0859999999999999</v>
      </c>
      <c r="L27" s="50">
        <f t="shared" si="2"/>
        <v>2.0451871609332199</v>
      </c>
      <c r="M27" s="51">
        <f t="shared" si="3"/>
        <v>0.13203128985064561</v>
      </c>
      <c r="N27" s="52">
        <f t="shared" si="0"/>
        <v>0.7388071110639588</v>
      </c>
      <c r="O27">
        <f t="shared" si="1"/>
        <v>0.29707040216395264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3.0859999999999999</v>
      </c>
      <c r="L28" s="50">
        <f t="shared" si="2"/>
        <v>2.0451871609332199</v>
      </c>
      <c r="M28" s="51">
        <f t="shared" si="3"/>
        <v>0.10525860865524517</v>
      </c>
      <c r="N28" s="52">
        <f t="shared" si="0"/>
        <v>0.84406571971920397</v>
      </c>
      <c r="O28">
        <f t="shared" si="1"/>
        <v>0.26314652163811292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3.0859999999999999</v>
      </c>
      <c r="L29" s="50">
        <f t="shared" si="2"/>
        <v>2.0451871609332199</v>
      </c>
      <c r="M29" s="51">
        <f t="shared" si="3"/>
        <v>7.3337282829989525E-2</v>
      </c>
      <c r="N29" s="52">
        <f t="shared" si="0"/>
        <v>0.91740300254919349</v>
      </c>
      <c r="O29">
        <f t="shared" si="1"/>
        <v>0.20167752778247119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3.0859999999999999</v>
      </c>
      <c r="L30" s="50">
        <f t="shared" si="2"/>
        <v>2.0451871609332199</v>
      </c>
      <c r="M30" s="51">
        <f t="shared" si="3"/>
        <v>4.4282427383914746E-2</v>
      </c>
      <c r="N30" s="52">
        <f t="shared" si="0"/>
        <v>0.96168542993310824</v>
      </c>
      <c r="O30">
        <f t="shared" si="1"/>
        <v>0.13284728215174424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3.0859999999999999</v>
      </c>
      <c r="L31" s="50">
        <f t="shared" si="2"/>
        <v>2.0451871609332199</v>
      </c>
      <c r="M31" s="51">
        <f t="shared" si="3"/>
        <v>2.2953172318635806E-2</v>
      </c>
      <c r="N31" s="52">
        <f t="shared" si="0"/>
        <v>0.98463860225174404</v>
      </c>
      <c r="O31">
        <f t="shared" si="1"/>
        <v>7.459781003556637E-2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3.0859999999999999</v>
      </c>
      <c r="L32" s="50">
        <f t="shared" si="2"/>
        <v>2.0451871609332199</v>
      </c>
      <c r="M32" s="51">
        <f t="shared" si="3"/>
        <v>1.0108324213787045E-2</v>
      </c>
      <c r="N32" s="52">
        <f t="shared" si="0"/>
        <v>0.99474692646553109</v>
      </c>
      <c r="O32">
        <f t="shared" si="1"/>
        <v>3.5379134748254659E-2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3.0859999999999999</v>
      </c>
      <c r="L33" s="50">
        <f t="shared" si="2"/>
        <v>2.0451871609332199</v>
      </c>
      <c r="M33" s="51">
        <f t="shared" si="3"/>
        <v>3.7411743310017398E-3</v>
      </c>
      <c r="N33" s="52">
        <f t="shared" si="0"/>
        <v>0.99848810079653283</v>
      </c>
      <c r="O33">
        <f t="shared" si="1"/>
        <v>1.4029403741256524E-2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3.0859999999999999</v>
      </c>
      <c r="L34" s="50">
        <f t="shared" si="2"/>
        <v>2.0451871609332199</v>
      </c>
      <c r="M34" s="51">
        <f t="shared" si="3"/>
        <v>1.1505444913538776E-3</v>
      </c>
      <c r="N34" s="52">
        <f t="shared" si="0"/>
        <v>0.99963864528788671</v>
      </c>
      <c r="O34">
        <f t="shared" si="1"/>
        <v>4.6021779654155104E-3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3.0859999999999999</v>
      </c>
      <c r="L35" s="50">
        <f t="shared" si="2"/>
        <v>2.0451871609332199</v>
      </c>
      <c r="M35" s="51">
        <f t="shared" si="3"/>
        <v>2.9059476382087279E-4</v>
      </c>
      <c r="N35" s="52">
        <f t="shared" si="0"/>
        <v>0.99992924005170758</v>
      </c>
      <c r="O35">
        <f t="shared" si="1"/>
        <v>1.2350277462387094E-3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3.0859999999999999</v>
      </c>
      <c r="L36" s="50">
        <f t="shared" si="5"/>
        <v>2.0451871609332199</v>
      </c>
      <c r="M36" s="51">
        <f t="shared" si="3"/>
        <v>5.9560569019789789E-5</v>
      </c>
      <c r="N36" s="52">
        <f t="shared" si="0"/>
        <v>0.99998880062072737</v>
      </c>
      <c r="O36">
        <f t="shared" si="1"/>
        <v>2.6802256058905405E-4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3.0859999999999999</v>
      </c>
      <c r="L37" s="50">
        <f t="shared" si="5"/>
        <v>2.0451871609332199</v>
      </c>
      <c r="M37" s="51">
        <f t="shared" si="3"/>
        <v>9.7860839739505323E-6</v>
      </c>
      <c r="N37" s="52">
        <f t="shared" si="0"/>
        <v>0.99999858670470132</v>
      </c>
      <c r="O37">
        <f t="shared" si="1"/>
        <v>4.6483898876265028E-5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3.0859999999999999</v>
      </c>
      <c r="L38" s="50">
        <f t="shared" si="5"/>
        <v>2.0451871609332199</v>
      </c>
      <c r="M38" s="51">
        <f t="shared" si="3"/>
        <v>1.2730281828687851E-6</v>
      </c>
      <c r="N38" s="52">
        <f t="shared" si="0"/>
        <v>0.99999985973288419</v>
      </c>
      <c r="O38">
        <f t="shared" si="1"/>
        <v>6.3651409143439253E-6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3.0859999999999999</v>
      </c>
      <c r="L39" s="50">
        <f t="shared" si="5"/>
        <v>2.0451871609332199</v>
      </c>
      <c r="M39" s="51">
        <f t="shared" si="3"/>
        <v>1.2946802296909254E-7</v>
      </c>
      <c r="N39" s="52">
        <f t="shared" si="0"/>
        <v>0.99999998920090716</v>
      </c>
      <c r="O39">
        <f t="shared" si="1"/>
        <v>6.7970712058773586E-7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3.0859999999999999</v>
      </c>
      <c r="L40" s="50">
        <f t="shared" si="5"/>
        <v>2.0451871609332199</v>
      </c>
      <c r="M40" s="51">
        <f t="shared" si="3"/>
        <v>1.0162992225559719E-8</v>
      </c>
      <c r="N40" s="52">
        <f t="shared" si="0"/>
        <v>0.99999999936389938</v>
      </c>
      <c r="O40">
        <f t="shared" si="1"/>
        <v>5.5896457240578457E-8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3.0859999999999999</v>
      </c>
      <c r="L41" s="50">
        <f t="shared" si="5"/>
        <v>2.0451871609332199</v>
      </c>
      <c r="M41" s="51">
        <f t="shared" si="3"/>
        <v>6.078293424138792E-10</v>
      </c>
      <c r="N41" s="52">
        <f t="shared" si="0"/>
        <v>0.99999999997172873</v>
      </c>
      <c r="O41">
        <f t="shared" si="1"/>
        <v>3.4950187188798054E-9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3.0859999999999999</v>
      </c>
      <c r="L42" s="50">
        <f t="shared" si="5"/>
        <v>2.0451871609332199</v>
      </c>
      <c r="M42" s="51">
        <f t="shared" si="3"/>
        <v>2.7336355401530454E-11</v>
      </c>
      <c r="N42" s="52">
        <f t="shared" si="0"/>
        <v>0.99999999999906508</v>
      </c>
      <c r="O42">
        <f t="shared" si="1"/>
        <v>1.6401813240918273E-10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3.0859999999999999</v>
      </c>
      <c r="L43" s="50">
        <f t="shared" si="5"/>
        <v>2.0451871609332199</v>
      </c>
      <c r="M43" s="51">
        <f t="shared" si="3"/>
        <v>9.1227025933449113E-13</v>
      </c>
      <c r="N43" s="52">
        <f t="shared" si="0"/>
        <v>0.99999999999997735</v>
      </c>
      <c r="O43">
        <f t="shared" si="1"/>
        <v>5.7016891208405696E-12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3.0859999999999999</v>
      </c>
      <c r="L44" s="50">
        <f t="shared" si="5"/>
        <v>2.0451871609332199</v>
      </c>
      <c r="M44" s="51">
        <f t="shared" si="3"/>
        <v>2.2204460492503131E-14</v>
      </c>
      <c r="N44" s="52">
        <f t="shared" si="0"/>
        <v>0.99999999999999956</v>
      </c>
      <c r="O44">
        <f t="shared" si="1"/>
        <v>1.4432899320127035E-13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3.0859999999999999</v>
      </c>
      <c r="L45" s="50">
        <f t="shared" si="5"/>
        <v>2.0451871609332199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3.0859999999999999</v>
      </c>
      <c r="L46" s="50">
        <f t="shared" si="5"/>
        <v>2.0451871609332199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3.0859999999999999</v>
      </c>
      <c r="L47" s="50">
        <f t="shared" si="5"/>
        <v>2.0451871609332199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3.0859999999999999</v>
      </c>
      <c r="L48" s="50">
        <f t="shared" si="5"/>
        <v>2.0451871609332199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3.0859999999999999</v>
      </c>
      <c r="L49" s="50">
        <f t="shared" si="5"/>
        <v>2.0451871609332199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3.0859999999999999</v>
      </c>
      <c r="L50" s="50">
        <f t="shared" si="5"/>
        <v>2.0451871609332199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3.0859999999999999</v>
      </c>
      <c r="L51" s="50">
        <f t="shared" si="5"/>
        <v>2.0451871609332199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3.0859999999999999</v>
      </c>
      <c r="L52" s="50">
        <f t="shared" si="7"/>
        <v>2.0451871609332199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3.0859999999999999</v>
      </c>
      <c r="L53" s="50">
        <f t="shared" si="7"/>
        <v>2.0451871609332199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3.0859999999999999</v>
      </c>
      <c r="L54" s="50">
        <f t="shared" si="7"/>
        <v>2.0451871609332199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3.0859999999999999</v>
      </c>
      <c r="L55" s="50">
        <f t="shared" si="7"/>
        <v>2.0451871609332199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3.0859999999999999</v>
      </c>
      <c r="L56" s="50">
        <f t="shared" si="7"/>
        <v>2.0451871609332199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3.0859999999999999</v>
      </c>
      <c r="L57" s="50">
        <f t="shared" si="7"/>
        <v>2.0451871609332199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3.0859999999999999</v>
      </c>
      <c r="L58" s="50">
        <f t="shared" si="7"/>
        <v>2.0451871609332199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3.0859999999999999</v>
      </c>
      <c r="L59" s="50">
        <f t="shared" si="7"/>
        <v>2.0451871609332199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3.0859999999999999</v>
      </c>
      <c r="L60" s="50">
        <f t="shared" si="7"/>
        <v>2.0451871609332199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3.0859999999999999</v>
      </c>
      <c r="L61" s="50">
        <f t="shared" si="7"/>
        <v>2.0451871609332199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3.0859999999999999</v>
      </c>
      <c r="L62" s="50">
        <f t="shared" si="7"/>
        <v>2.0451871609332199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1.9379671707058079</v>
      </c>
      <c r="I2" s="56">
        <f>G2-I9</f>
        <v>0.16449864514602708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'GM -Juin'!K3</f>
        <v>2.1838981037265706</v>
      </c>
      <c r="L3" s="66">
        <f>'GM -Juin'!L3</f>
        <v>3.8330000000000002</v>
      </c>
      <c r="M3" s="66">
        <f>'GM -Juin'!M3</f>
        <v>1.9457708871662234</v>
      </c>
    </row>
    <row r="4" spans="1:13" ht="18.75">
      <c r="A4" s="7"/>
      <c r="B4" s="22" t="s">
        <v>22</v>
      </c>
      <c r="C4" s="62">
        <f>L9</f>
        <v>3.149</v>
      </c>
      <c r="D4" s="9" t="s">
        <v>23</v>
      </c>
      <c r="E4" s="62">
        <f>K9</f>
        <v>2.0257467401292226</v>
      </c>
      <c r="F4" s="8"/>
      <c r="G4" s="8"/>
      <c r="H4" s="8"/>
      <c r="I4" s="8"/>
      <c r="J4" s="3" t="s">
        <v>9</v>
      </c>
      <c r="K4" s="66">
        <f>'GM -Juin'!K4</f>
        <v>2.1978289319200215</v>
      </c>
      <c r="L4" s="66">
        <f>'GM -Juin'!L4</f>
        <v>3.3359999999999999</v>
      </c>
      <c r="M4" s="66">
        <f>'GM -Juin'!M4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1.6351222610352494</v>
      </c>
      <c r="D5" s="7"/>
      <c r="E5" s="7"/>
      <c r="F5" s="8"/>
      <c r="G5" s="8"/>
      <c r="H5" s="8"/>
      <c r="I5" s="8"/>
      <c r="J5" s="3" t="s">
        <v>10</v>
      </c>
      <c r="K5" s="66">
        <f>'GM -Juin'!K5</f>
        <v>2.2243203021568574</v>
      </c>
      <c r="L5" s="66">
        <f>'GM -Juin'!L5</f>
        <v>3.2810000000000001</v>
      </c>
      <c r="M5" s="66">
        <f>'GM -Juin'!M5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'GM -Juin'!K6</f>
        <v>2.1185413343579471</v>
      </c>
      <c r="L6" s="66">
        <f>'GM -Juin'!L6</f>
        <v>2.7480000000000002</v>
      </c>
      <c r="M6" s="66">
        <f>'GM -Juin'!M6</f>
        <v>1.8449966193373881</v>
      </c>
    </row>
    <row r="7" spans="1:13" ht="15.75">
      <c r="A7" s="7"/>
      <c r="B7" s="25">
        <f>1+1/(12*C5)+1/(288*C5*C5)-139/(51840*C5*C5*C5)</f>
        <v>1.0516499463102205</v>
      </c>
      <c r="C7" s="13" t="s">
        <v>26</v>
      </c>
      <c r="D7" s="12"/>
      <c r="E7" s="12"/>
      <c r="J7" s="3" t="s">
        <v>12</v>
      </c>
      <c r="K7" s="66">
        <f>'GM -Juin'!K7</f>
        <v>2.1212330383854492</v>
      </c>
      <c r="L7" s="66">
        <f>'GM -Juin'!L7</f>
        <v>3.254</v>
      </c>
      <c r="M7" s="66">
        <f>'GM -Juin'!M7</f>
        <v>1.8621820615795657</v>
      </c>
    </row>
    <row r="8" spans="1:13" ht="15.75">
      <c r="A8" s="7"/>
      <c r="B8" s="26">
        <f>EXP(-C5)</f>
        <v>0.19492853767743445</v>
      </c>
      <c r="C8" s="14"/>
      <c r="D8" s="7"/>
      <c r="E8" s="7"/>
      <c r="G8" s="96"/>
      <c r="I8" s="15" t="s">
        <v>50</v>
      </c>
      <c r="J8" s="3" t="s">
        <v>13</v>
      </c>
      <c r="K8" s="66">
        <f>'GM -Juin'!K8</f>
        <v>2.0451871609332199</v>
      </c>
      <c r="L8" s="66">
        <f>'GM -Juin'!L8</f>
        <v>3.0859999999999999</v>
      </c>
      <c r="M8" s="66">
        <f>'GM -Juin'!M8</f>
        <v>1.7795307443365633</v>
      </c>
    </row>
    <row r="9" spans="1:13" ht="15.75">
      <c r="A9" s="7"/>
      <c r="B9" s="27">
        <f>POWER(C5,C5-1)</f>
        <v>1.3665656675661306</v>
      </c>
      <c r="C9" s="16"/>
      <c r="D9" s="7"/>
      <c r="E9" s="7"/>
      <c r="F9" s="20">
        <f>E20/I9</f>
        <v>0.35565547474184284</v>
      </c>
      <c r="G9" s="97"/>
      <c r="I9" s="63">
        <f>M9</f>
        <v>1.7734685255597809</v>
      </c>
      <c r="J9" s="3" t="s">
        <v>14</v>
      </c>
      <c r="K9" s="66">
        <f>'GM -Juin'!K9</f>
        <v>2.0257467401292226</v>
      </c>
      <c r="L9" s="66">
        <f>'GM -Juin'!L9</f>
        <v>3.149</v>
      </c>
      <c r="M9" s="66">
        <f>'GM -Juin'!M9</f>
        <v>1.7734685255597809</v>
      </c>
    </row>
    <row r="10" spans="1:13" ht="15.75">
      <c r="A10" s="7"/>
      <c r="B10" s="28">
        <f>SQRT(C5*2*22/7)</f>
        <v>3.2059181766038121</v>
      </c>
      <c r="C10" s="17"/>
      <c r="D10" s="7"/>
      <c r="E10" s="7"/>
      <c r="G10" s="97"/>
      <c r="J10" s="3" t="s">
        <v>15</v>
      </c>
      <c r="K10" s="66">
        <f>'GM -Juin'!K10</f>
        <v>2.0363235423826707</v>
      </c>
      <c r="L10" s="66">
        <f>'GM -Juin'!L10</f>
        <v>2.548</v>
      </c>
      <c r="M10" s="66">
        <f>'GM -Juin'!M10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2.7059804254878538E-2</v>
      </c>
      <c r="H11" s="60" t="s">
        <v>45</v>
      </c>
      <c r="I11" s="60"/>
      <c r="J11" s="3" t="s">
        <v>16</v>
      </c>
      <c r="K11" s="66">
        <f>'GM -Juin'!K11</f>
        <v>1.836759197118383</v>
      </c>
      <c r="L11" s="66">
        <f>'GM -Juin'!L11</f>
        <v>2.9489999999999998</v>
      </c>
      <c r="M11" s="66">
        <f>'GM -Juin'!M11</f>
        <v>1.5898268398268449</v>
      </c>
    </row>
    <row r="12" spans="1:13" ht="21">
      <c r="A12" s="4" t="s">
        <v>27</v>
      </c>
      <c r="B12" s="29">
        <f>B7*B8*B9*B10</f>
        <v>0.89811007493374917</v>
      </c>
      <c r="C12" s="98"/>
      <c r="D12" s="98"/>
      <c r="E12" s="10"/>
      <c r="F12" t="s">
        <v>42</v>
      </c>
      <c r="G12" s="57">
        <f>(H17-I9)*(H17-I9)</f>
        <v>1.5785311126914421E-3</v>
      </c>
      <c r="H12" s="60" t="s">
        <v>46</v>
      </c>
      <c r="I12" s="60">
        <f>SQRT(G12)</f>
        <v>3.9730732596963803E-2</v>
      </c>
      <c r="J12" s="3" t="s">
        <v>17</v>
      </c>
      <c r="K12" s="66">
        <f>'GM -Juin'!K12</f>
        <v>2.0280115506666676</v>
      </c>
      <c r="L12" s="66">
        <f>'GM -Juin'!L12</f>
        <v>2.7069999999999999</v>
      </c>
      <c r="M12" s="66">
        <f>'GM -Juin'!M12</f>
        <v>1.7494152046783538</v>
      </c>
    </row>
    <row r="13" spans="1:13" ht="18.75">
      <c r="A13" s="7"/>
      <c r="B13" s="22" t="s">
        <v>22</v>
      </c>
      <c r="C13" s="10">
        <f>C4</f>
        <v>3.149</v>
      </c>
      <c r="D13" s="9" t="s">
        <v>23</v>
      </c>
      <c r="E13" s="10">
        <f>E4</f>
        <v>2.0257467401292226</v>
      </c>
      <c r="F13" t="s">
        <v>43</v>
      </c>
      <c r="G13" s="57">
        <f>(H17-G2)*(H17-G2)</f>
        <v>1.5567032001850702E-2</v>
      </c>
      <c r="H13" s="60" t="s">
        <v>47</v>
      </c>
      <c r="I13" s="61">
        <f>1-G12/G13</f>
        <v>0.89859781154790608</v>
      </c>
      <c r="J13" s="3" t="s">
        <v>18</v>
      </c>
      <c r="K13" s="66">
        <f>'GM -Juin'!K13</f>
        <v>2.0528935645995503</v>
      </c>
      <c r="L13" s="66">
        <f>'GM -Juin'!L13</f>
        <v>2.5609999999999999</v>
      </c>
      <c r="M13" s="66">
        <f>'GM -Juin'!M13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1.3175611305176247</v>
      </c>
      <c r="D14" s="7"/>
      <c r="E14" s="7"/>
      <c r="F14" s="99" t="s">
        <v>32</v>
      </c>
      <c r="G14" s="100"/>
      <c r="H14" s="59">
        <f>E13*E13*(B12-B20)</f>
        <v>0.39783772912523235</v>
      </c>
      <c r="J14" s="3" t="s">
        <v>19</v>
      </c>
      <c r="K14" s="66">
        <f>'GM -Juin'!K14</f>
        <v>2.0359099662396671</v>
      </c>
      <c r="L14" s="66">
        <f>'GM -Juin'!L14</f>
        <v>2.9060000000000001</v>
      </c>
      <c r="M14" s="66">
        <f>'GM -Juin'!M14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'GM -Juin'!K15</f>
        <v>2.0856891698804727</v>
      </c>
      <c r="L15" s="66">
        <f>'GM -Juin'!L15</f>
        <v>3.02</v>
      </c>
      <c r="M15" s="66">
        <f>'GM -Juin'!M15</f>
        <v>1.809278652257581</v>
      </c>
    </row>
    <row r="16" spans="1:13">
      <c r="A16" s="7"/>
      <c r="B16" s="25">
        <f>1+1/(12*C14)+1/(288*C14*C14)-139/(51840*C14*C14*C14)</f>
        <v>1.0640760413524348</v>
      </c>
      <c r="C16" s="13" t="s">
        <v>26</v>
      </c>
      <c r="D16" s="12"/>
      <c r="E16" s="12"/>
    </row>
    <row r="17" spans="1:15" ht="21">
      <c r="A17" s="7"/>
      <c r="B17" s="26">
        <f>EXP(-C14)</f>
        <v>0.26778760521939965</v>
      </c>
      <c r="C17" s="14"/>
      <c r="D17" s="7"/>
      <c r="E17" s="7"/>
      <c r="F17" s="99" t="s">
        <v>51</v>
      </c>
      <c r="G17" s="100"/>
      <c r="H17" s="35">
        <f>E13*B21</f>
        <v>1.8131992581567447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1.0915271497291377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3.149</v>
      </c>
      <c r="L18" s="54">
        <f>E4</f>
        <v>2.0257467401292226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2.8778138960670301</v>
      </c>
      <c r="C19" s="17"/>
      <c r="D19" s="7"/>
      <c r="E19" s="7"/>
      <c r="F19" s="33"/>
      <c r="G19" s="34"/>
      <c r="J19" s="7">
        <v>0.25</v>
      </c>
      <c r="K19" s="50">
        <f>K18</f>
        <v>3.149</v>
      </c>
      <c r="L19" s="50">
        <f>L18</f>
        <v>2.0257467401292226</v>
      </c>
      <c r="M19" s="51">
        <f>N19-N18</f>
        <v>1.3752373340519819E-3</v>
      </c>
      <c r="N19" s="52">
        <f t="shared" ref="N19:N49" si="0">WEIBULL(J19,K19,L19,TRUE)</f>
        <v>1.3752373340519819E-3</v>
      </c>
      <c r="O19">
        <f t="shared" ref="O19:O62" si="1">J19*M19</f>
        <v>3.4380933351299547E-4</v>
      </c>
    </row>
    <row r="20" spans="1:15" ht="21">
      <c r="A20" s="4" t="s">
        <v>29</v>
      </c>
      <c r="B20" s="29">
        <f>B21*B21</f>
        <v>0.80116278577199995</v>
      </c>
      <c r="C20" s="88" t="s">
        <v>30</v>
      </c>
      <c r="D20" s="89"/>
      <c r="E20" s="10">
        <f>E13*SQRT(B12-B20)</f>
        <v>0.63074379039767992</v>
      </c>
      <c r="F20" s="34"/>
      <c r="G20" s="34"/>
      <c r="J20" s="7">
        <v>0.5</v>
      </c>
      <c r="K20" s="50">
        <f t="shared" ref="K20:L35" si="2">K19</f>
        <v>3.149</v>
      </c>
      <c r="L20" s="50">
        <f t="shared" si="2"/>
        <v>2.0257467401292226</v>
      </c>
      <c r="M20" s="51">
        <f t="shared" ref="M20:M62" si="3">N20-N19</f>
        <v>1.0757863968510195E-2</v>
      </c>
      <c r="N20" s="52">
        <f t="shared" si="0"/>
        <v>1.2133101302562177E-2</v>
      </c>
      <c r="O20">
        <f t="shared" si="1"/>
        <v>5.3789319842550976E-3</v>
      </c>
    </row>
    <row r="21" spans="1:15" ht="21">
      <c r="A21" s="4" t="s">
        <v>31</v>
      </c>
      <c r="B21" s="29">
        <f>B16*B17*B18*B19</f>
        <v>0.89507697198173963</v>
      </c>
      <c r="C21" s="90"/>
      <c r="D21" s="91"/>
      <c r="E21" s="19"/>
      <c r="F21" s="37" t="s">
        <v>33</v>
      </c>
      <c r="G21" s="38">
        <f>I9-H17</f>
        <v>-3.9730732596963803E-2</v>
      </c>
      <c r="J21" s="7">
        <v>0.75</v>
      </c>
      <c r="K21" s="50">
        <f t="shared" si="2"/>
        <v>3.149</v>
      </c>
      <c r="L21" s="50">
        <f t="shared" si="2"/>
        <v>2.0257467401292226</v>
      </c>
      <c r="M21" s="51">
        <f t="shared" si="3"/>
        <v>3.0688450436583303E-2</v>
      </c>
      <c r="N21" s="52">
        <f t="shared" si="0"/>
        <v>4.282155173914548E-2</v>
      </c>
      <c r="O21">
        <f t="shared" si="1"/>
        <v>2.3016337827437477E-2</v>
      </c>
    </row>
    <row r="22" spans="1:15">
      <c r="J22" s="7">
        <v>1</v>
      </c>
      <c r="K22" s="50">
        <f t="shared" si="2"/>
        <v>3.149</v>
      </c>
      <c r="L22" s="50">
        <f t="shared" si="2"/>
        <v>2.0257467401292226</v>
      </c>
      <c r="M22" s="51">
        <f t="shared" si="3"/>
        <v>5.9805535252602904E-2</v>
      </c>
      <c r="N22" s="52">
        <f t="shared" si="0"/>
        <v>0.10262708699174838</v>
      </c>
      <c r="O22">
        <f t="shared" si="1"/>
        <v>5.9805535252602904E-2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3.149</v>
      </c>
      <c r="L23" s="50">
        <f t="shared" si="2"/>
        <v>2.0257467401292226</v>
      </c>
      <c r="M23" s="51">
        <f t="shared" si="3"/>
        <v>9.3763314015634425E-2</v>
      </c>
      <c r="N23" s="52">
        <f t="shared" si="0"/>
        <v>0.19639040100738281</v>
      </c>
      <c r="O23">
        <f t="shared" si="1"/>
        <v>0.11720414251954303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1.9379671707058079</v>
      </c>
      <c r="J24" s="7">
        <f t="shared" ref="J24:J55" si="4">J23+0.25</f>
        <v>1.5</v>
      </c>
      <c r="K24" s="50">
        <f t="shared" si="2"/>
        <v>3.149</v>
      </c>
      <c r="L24" s="50">
        <f t="shared" si="2"/>
        <v>2.0257467401292226</v>
      </c>
      <c r="M24" s="51">
        <f t="shared" si="3"/>
        <v>0.12534457182517811</v>
      </c>
      <c r="N24" s="52">
        <f t="shared" si="0"/>
        <v>0.32173497283256092</v>
      </c>
      <c r="O24">
        <f t="shared" si="1"/>
        <v>0.18801685773776716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3.149</v>
      </c>
      <c r="L25" s="50">
        <f t="shared" si="2"/>
        <v>2.0257467401292226</v>
      </c>
      <c r="M25" s="51">
        <f t="shared" si="3"/>
        <v>0.146097967764099</v>
      </c>
      <c r="N25" s="52">
        <f t="shared" si="0"/>
        <v>0.46783294059665992</v>
      </c>
      <c r="O25">
        <f t="shared" si="1"/>
        <v>0.25567144358717325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3.149</v>
      </c>
      <c r="L26" s="50">
        <f t="shared" si="2"/>
        <v>2.0257467401292226</v>
      </c>
      <c r="M26" s="51">
        <f t="shared" si="3"/>
        <v>0.14947357373763359</v>
      </c>
      <c r="N26" s="52">
        <f t="shared" si="0"/>
        <v>0.61730651433429351</v>
      </c>
      <c r="O26">
        <f t="shared" si="1"/>
        <v>0.29894714747526718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3.149</v>
      </c>
      <c r="L27" s="50">
        <f t="shared" si="2"/>
        <v>2.0257467401292226</v>
      </c>
      <c r="M27" s="51">
        <f t="shared" si="3"/>
        <v>0.13407351073051121</v>
      </c>
      <c r="N27" s="52">
        <f t="shared" si="0"/>
        <v>0.75138002506480472</v>
      </c>
      <c r="O27">
        <f t="shared" si="1"/>
        <v>0.3016653991436502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3.149</v>
      </c>
      <c r="L28" s="50">
        <f t="shared" si="2"/>
        <v>2.0257467401292226</v>
      </c>
      <c r="M28" s="51">
        <f t="shared" si="3"/>
        <v>0.10483559618880578</v>
      </c>
      <c r="N28" s="52">
        <f t="shared" si="0"/>
        <v>0.8562156212536105</v>
      </c>
      <c r="O28">
        <f t="shared" si="1"/>
        <v>0.26208899047201445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3.149</v>
      </c>
      <c r="L29" s="50">
        <f t="shared" si="2"/>
        <v>2.0257467401292226</v>
      </c>
      <c r="M29" s="51">
        <f t="shared" si="3"/>
        <v>7.0858795014532627E-2</v>
      </c>
      <c r="N29" s="52">
        <f t="shared" si="0"/>
        <v>0.92707441626814313</v>
      </c>
      <c r="O29">
        <f t="shared" si="1"/>
        <v>0.19486168628996473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3.149</v>
      </c>
      <c r="L30" s="50">
        <f t="shared" si="2"/>
        <v>2.0257467401292226</v>
      </c>
      <c r="M30" s="51">
        <f t="shared" si="3"/>
        <v>4.097751672105765E-2</v>
      </c>
      <c r="N30" s="52">
        <f t="shared" si="0"/>
        <v>0.96805193298920078</v>
      </c>
      <c r="O30">
        <f t="shared" si="1"/>
        <v>0.12293255016317295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3.149</v>
      </c>
      <c r="L31" s="50">
        <f t="shared" si="2"/>
        <v>2.0257467401292226</v>
      </c>
      <c r="M31" s="51">
        <f t="shared" si="3"/>
        <v>2.0043338729945348E-2</v>
      </c>
      <c r="N31" s="52">
        <f t="shared" si="0"/>
        <v>0.98809527171914613</v>
      </c>
      <c r="O31">
        <f t="shared" si="1"/>
        <v>6.5140850872322381E-2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3.149</v>
      </c>
      <c r="L32" s="50">
        <f t="shared" si="2"/>
        <v>2.0257467401292226</v>
      </c>
      <c r="M32" s="51">
        <f t="shared" si="3"/>
        <v>8.1899348566285557E-3</v>
      </c>
      <c r="N32" s="52">
        <f t="shared" si="0"/>
        <v>0.99628520657577468</v>
      </c>
      <c r="O32">
        <f t="shared" si="1"/>
        <v>2.8664771998199945E-2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3.149</v>
      </c>
      <c r="L33" s="50">
        <f t="shared" si="2"/>
        <v>2.0257467401292226</v>
      </c>
      <c r="M33" s="51">
        <f t="shared" si="3"/>
        <v>2.7592685378283743E-3</v>
      </c>
      <c r="N33" s="52">
        <f t="shared" si="0"/>
        <v>0.99904447511360306</v>
      </c>
      <c r="O33">
        <f t="shared" si="1"/>
        <v>1.0347257016856404E-2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3.149</v>
      </c>
      <c r="L34" s="50">
        <f t="shared" si="2"/>
        <v>2.0257467401292226</v>
      </c>
      <c r="M34" s="51">
        <f t="shared" si="3"/>
        <v>7.5612726202511915E-4</v>
      </c>
      <c r="N34" s="52">
        <f t="shared" si="0"/>
        <v>0.99980060237562818</v>
      </c>
      <c r="O34">
        <f t="shared" si="1"/>
        <v>3.0245090481004766E-3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3.149</v>
      </c>
      <c r="L35" s="50">
        <f t="shared" si="2"/>
        <v>2.0257467401292226</v>
      </c>
      <c r="M35" s="51">
        <f t="shared" si="3"/>
        <v>1.6617928630813239E-4</v>
      </c>
      <c r="N35" s="52">
        <f t="shared" si="0"/>
        <v>0.99996678166193631</v>
      </c>
      <c r="O35">
        <f t="shared" si="1"/>
        <v>7.0626196680956266E-4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3.149</v>
      </c>
      <c r="L36" s="50">
        <f t="shared" si="5"/>
        <v>2.0257467401292226</v>
      </c>
      <c r="M36" s="51">
        <f t="shared" si="3"/>
        <v>2.8871638888205986E-5</v>
      </c>
      <c r="N36" s="52">
        <f t="shared" si="0"/>
        <v>0.99999565330082452</v>
      </c>
      <c r="O36">
        <f t="shared" si="1"/>
        <v>1.2992237499692694E-4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3.149</v>
      </c>
      <c r="L37" s="50">
        <f t="shared" si="5"/>
        <v>2.0257467401292226</v>
      </c>
      <c r="M37" s="51">
        <f t="shared" si="3"/>
        <v>3.9072115303184773E-6</v>
      </c>
      <c r="N37" s="52">
        <f t="shared" si="0"/>
        <v>0.99999956051235483</v>
      </c>
      <c r="O37">
        <f t="shared" si="1"/>
        <v>1.8559254769012767E-5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3.149</v>
      </c>
      <c r="L38" s="50">
        <f t="shared" si="5"/>
        <v>2.0257467401292226</v>
      </c>
      <c r="M38" s="51">
        <f t="shared" si="3"/>
        <v>4.0571527237798222E-7</v>
      </c>
      <c r="N38" s="52">
        <f t="shared" si="0"/>
        <v>0.99999996622762721</v>
      </c>
      <c r="O38">
        <f t="shared" si="1"/>
        <v>2.0285763618899111E-6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3.149</v>
      </c>
      <c r="L39" s="50">
        <f t="shared" si="5"/>
        <v>2.0257467401292226</v>
      </c>
      <c r="M39" s="51">
        <f t="shared" si="3"/>
        <v>3.1832513847085409E-8</v>
      </c>
      <c r="N39" s="52">
        <f t="shared" si="0"/>
        <v>0.99999999806014106</v>
      </c>
      <c r="O39">
        <f t="shared" si="1"/>
        <v>1.6712069769719839E-7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3.149</v>
      </c>
      <c r="L40" s="50">
        <f t="shared" si="5"/>
        <v>2.0257467401292226</v>
      </c>
      <c r="M40" s="51">
        <f t="shared" si="3"/>
        <v>1.8579588978440142E-9</v>
      </c>
      <c r="N40" s="52">
        <f t="shared" si="0"/>
        <v>0.99999999991809996</v>
      </c>
      <c r="O40">
        <f t="shared" si="1"/>
        <v>1.0218773938142078E-8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3.149</v>
      </c>
      <c r="L41" s="50">
        <f t="shared" si="5"/>
        <v>2.0257467401292226</v>
      </c>
      <c r="M41" s="51">
        <f t="shared" si="3"/>
        <v>7.9401041297444408E-11</v>
      </c>
      <c r="N41" s="52">
        <f t="shared" si="0"/>
        <v>0.999999999997501</v>
      </c>
      <c r="O41">
        <f t="shared" si="1"/>
        <v>4.5655598746030535E-10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3.149</v>
      </c>
      <c r="L42" s="50">
        <f t="shared" si="5"/>
        <v>2.0257467401292226</v>
      </c>
      <c r="M42" s="51">
        <f t="shared" si="3"/>
        <v>2.4448221225270572E-12</v>
      </c>
      <c r="N42" s="52">
        <f t="shared" si="0"/>
        <v>0.99999999999994582</v>
      </c>
      <c r="O42">
        <f t="shared" si="1"/>
        <v>1.4668932735162343E-11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3.149</v>
      </c>
      <c r="L43" s="50">
        <f t="shared" si="5"/>
        <v>2.0257467401292226</v>
      </c>
      <c r="M43" s="51">
        <f t="shared" si="3"/>
        <v>5.340172748447003E-14</v>
      </c>
      <c r="N43" s="52">
        <f t="shared" si="0"/>
        <v>0.99999999999999922</v>
      </c>
      <c r="O43">
        <f t="shared" si="1"/>
        <v>3.3376079677793768E-13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3.149</v>
      </c>
      <c r="L44" s="50">
        <f t="shared" si="5"/>
        <v>2.0257467401292226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3.149</v>
      </c>
      <c r="L45" s="50">
        <f t="shared" si="5"/>
        <v>2.0257467401292226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3.149</v>
      </c>
      <c r="L46" s="50">
        <f t="shared" si="5"/>
        <v>2.0257467401292226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3.149</v>
      </c>
      <c r="L47" s="50">
        <f t="shared" si="5"/>
        <v>2.0257467401292226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3.149</v>
      </c>
      <c r="L48" s="50">
        <f t="shared" si="5"/>
        <v>2.0257467401292226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3.149</v>
      </c>
      <c r="L49" s="50">
        <f t="shared" si="5"/>
        <v>2.0257467401292226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3.149</v>
      </c>
      <c r="L50" s="50">
        <f t="shared" si="5"/>
        <v>2.0257467401292226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3.149</v>
      </c>
      <c r="L51" s="50">
        <f t="shared" si="5"/>
        <v>2.0257467401292226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3.149</v>
      </c>
      <c r="L52" s="50">
        <f t="shared" si="7"/>
        <v>2.0257467401292226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3.149</v>
      </c>
      <c r="L53" s="50">
        <f t="shared" si="7"/>
        <v>2.0257467401292226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3.149</v>
      </c>
      <c r="L54" s="50">
        <f t="shared" si="7"/>
        <v>2.0257467401292226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3.149</v>
      </c>
      <c r="L55" s="50">
        <f t="shared" si="7"/>
        <v>2.0257467401292226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3.149</v>
      </c>
      <c r="L56" s="50">
        <f t="shared" si="7"/>
        <v>2.0257467401292226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3.149</v>
      </c>
      <c r="L57" s="50">
        <f t="shared" si="7"/>
        <v>2.0257467401292226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3.149</v>
      </c>
      <c r="L58" s="50">
        <f t="shared" si="7"/>
        <v>2.0257467401292226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3.149</v>
      </c>
      <c r="L59" s="50">
        <f t="shared" si="7"/>
        <v>2.0257467401292226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3.149</v>
      </c>
      <c r="L60" s="50">
        <f t="shared" si="7"/>
        <v>2.0257467401292226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3.149</v>
      </c>
      <c r="L61" s="50">
        <f t="shared" si="7"/>
        <v>2.0257467401292226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3.149</v>
      </c>
      <c r="L62" s="50">
        <f t="shared" si="7"/>
        <v>2.0257467401292226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1.9326343682994127</v>
      </c>
      <c r="I2" s="56">
        <f>G2-I9</f>
        <v>0.19457192569151638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'GM -Juillet'!K3</f>
        <v>2.1838981037265706</v>
      </c>
      <c r="L3" s="66">
        <f>'GM -Juillet'!L3</f>
        <v>3.8330000000000002</v>
      </c>
      <c r="M3" s="66">
        <f>'GM -Juillet'!M3</f>
        <v>1.9457708871662234</v>
      </c>
    </row>
    <row r="4" spans="1:13" ht="18.75">
      <c r="A4" s="7"/>
      <c r="B4" s="22" t="s">
        <v>22</v>
      </c>
      <c r="C4" s="62">
        <f>L10</f>
        <v>2.548</v>
      </c>
      <c r="D4" s="9" t="s">
        <v>23</v>
      </c>
      <c r="E4" s="62">
        <f>K10</f>
        <v>2.0363235423826707</v>
      </c>
      <c r="F4" s="8"/>
      <c r="G4" s="8"/>
      <c r="H4" s="8"/>
      <c r="I4" s="8"/>
      <c r="J4" s="3" t="s">
        <v>9</v>
      </c>
      <c r="K4" s="66">
        <f>'GM -Juillet'!K4</f>
        <v>2.1978289319200215</v>
      </c>
      <c r="L4" s="66">
        <f>'GM -Juillet'!L4</f>
        <v>3.3359999999999999</v>
      </c>
      <c r="M4" s="66">
        <f>'GM -Juillet'!M4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1.7849293563579278</v>
      </c>
      <c r="D5" s="7"/>
      <c r="E5" s="7"/>
      <c r="F5" s="8"/>
      <c r="G5" s="8"/>
      <c r="H5" s="8"/>
      <c r="I5" s="8"/>
      <c r="J5" s="3" t="s">
        <v>10</v>
      </c>
      <c r="K5" s="66">
        <f>'GM -Juillet'!K5</f>
        <v>2.2243203021568574</v>
      </c>
      <c r="L5" s="66">
        <f>'GM -Juillet'!L5</f>
        <v>3.2810000000000001</v>
      </c>
      <c r="M5" s="66">
        <f>'GM -Juillet'!M5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'GM -Juillet'!K6</f>
        <v>2.1185413343579471</v>
      </c>
      <c r="L6" s="66">
        <f>'GM -Juillet'!L6</f>
        <v>2.7480000000000002</v>
      </c>
      <c r="M6" s="66">
        <f>'GM -Juillet'!M6</f>
        <v>1.8449966193373881</v>
      </c>
    </row>
    <row r="7" spans="1:13" ht="15.75">
      <c r="A7" s="7"/>
      <c r="B7" s="25">
        <f>1+1/(12*C5)+1/(288*C5*C5)-139/(51840*C5*C5*C5)</f>
        <v>1.0473055298503759</v>
      </c>
      <c r="C7" s="13" t="s">
        <v>26</v>
      </c>
      <c r="D7" s="12"/>
      <c r="E7" s="12"/>
      <c r="J7" s="3" t="s">
        <v>12</v>
      </c>
      <c r="K7" s="66">
        <f>'GM -Juillet'!K7</f>
        <v>2.1212330383854492</v>
      </c>
      <c r="L7" s="66">
        <f>'GM -Juillet'!L7</f>
        <v>3.254</v>
      </c>
      <c r="M7" s="66">
        <f>'GM -Juillet'!M7</f>
        <v>1.8621820615795657</v>
      </c>
    </row>
    <row r="8" spans="1:13" ht="15.75">
      <c r="A8" s="7"/>
      <c r="B8" s="26">
        <f>EXP(-C5)</f>
        <v>0.16780891521441144</v>
      </c>
      <c r="C8" s="14"/>
      <c r="D8" s="7"/>
      <c r="E8" s="7"/>
      <c r="G8" s="96"/>
      <c r="I8" s="15" t="s">
        <v>50</v>
      </c>
      <c r="J8" s="3" t="s">
        <v>13</v>
      </c>
      <c r="K8" s="66">
        <f>'GM -Juillet'!K8</f>
        <v>2.0451871609332199</v>
      </c>
      <c r="L8" s="66">
        <f>'GM -Juillet'!L8</f>
        <v>3.0859999999999999</v>
      </c>
      <c r="M8" s="66">
        <f>'GM -Juillet'!M8</f>
        <v>1.7795307443365633</v>
      </c>
    </row>
    <row r="9" spans="1:13" ht="15.75">
      <c r="A9" s="7"/>
      <c r="B9" s="27">
        <f>POWER(C5,C5-1)</f>
        <v>1.5758132032254333</v>
      </c>
      <c r="C9" s="16"/>
      <c r="D9" s="7"/>
      <c r="E9" s="7"/>
      <c r="F9" s="20">
        <f>E20/I9</f>
        <v>0.43743862251324223</v>
      </c>
      <c r="G9" s="97"/>
      <c r="I9" s="63">
        <f>M10</f>
        <v>1.7380624426078963</v>
      </c>
      <c r="J9" s="3" t="s">
        <v>14</v>
      </c>
      <c r="K9" s="66">
        <f>'GM -Juillet'!K9</f>
        <v>2.0257467401292226</v>
      </c>
      <c r="L9" s="66">
        <f>'GM -Juillet'!L9</f>
        <v>3.149</v>
      </c>
      <c r="M9" s="66">
        <f>'GM -Juillet'!M9</f>
        <v>1.7734685255597809</v>
      </c>
    </row>
    <row r="10" spans="1:13" ht="15.75">
      <c r="A10" s="7"/>
      <c r="B10" s="28">
        <f>SQRT(C5*2*22/7)</f>
        <v>3.3495605613647039</v>
      </c>
      <c r="C10" s="17"/>
      <c r="D10" s="7"/>
      <c r="E10" s="7"/>
      <c r="G10" s="97"/>
      <c r="J10" s="3" t="s">
        <v>15</v>
      </c>
      <c r="K10" s="66">
        <f>'GM -Juillet'!K10</f>
        <v>2.0363235423826707</v>
      </c>
      <c r="L10" s="66">
        <f>'GM -Juillet'!L10</f>
        <v>2.548</v>
      </c>
      <c r="M10" s="66">
        <f>'GM -Juillet'!M10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3.7858234267304974E-2</v>
      </c>
      <c r="H11" s="60" t="s">
        <v>45</v>
      </c>
      <c r="I11" s="60"/>
      <c r="J11" s="3" t="s">
        <v>16</v>
      </c>
      <c r="K11" s="66">
        <f>'GM -Juillet'!K11</f>
        <v>1.836759197118383</v>
      </c>
      <c r="L11" s="66">
        <f>'GM -Juillet'!L11</f>
        <v>2.9489999999999998</v>
      </c>
      <c r="M11" s="66">
        <f>'GM -Juillet'!M11</f>
        <v>1.5898268398268449</v>
      </c>
    </row>
    <row r="12" spans="1:13" ht="21">
      <c r="A12" s="4" t="s">
        <v>27</v>
      </c>
      <c r="B12" s="29">
        <f>B7*B8*B9*B10</f>
        <v>0.92764326537388087</v>
      </c>
      <c r="C12" s="98"/>
      <c r="D12" s="98"/>
      <c r="E12" s="10"/>
      <c r="F12" t="s">
        <v>42</v>
      </c>
      <c r="G12" s="57">
        <f>(H17-I9)*(H17-I9)</f>
        <v>4.8782996581512982E-3</v>
      </c>
      <c r="H12" s="60" t="s">
        <v>46</v>
      </c>
      <c r="I12" s="60">
        <f>SQRT(G12)</f>
        <v>6.9844825564613577E-2</v>
      </c>
      <c r="J12" s="3" t="s">
        <v>17</v>
      </c>
      <c r="K12" s="66">
        <f>'GM -Juillet'!K12</f>
        <v>2.0280115506666676</v>
      </c>
      <c r="L12" s="66">
        <f>'GM -Juillet'!L12</f>
        <v>2.7069999999999999</v>
      </c>
      <c r="M12" s="66">
        <f>'GM -Juillet'!M12</f>
        <v>1.7494152046783538</v>
      </c>
    </row>
    <row r="13" spans="1:13" ht="18.75">
      <c r="A13" s="7"/>
      <c r="B13" s="22" t="s">
        <v>22</v>
      </c>
      <c r="C13" s="10">
        <f>C4</f>
        <v>2.548</v>
      </c>
      <c r="D13" s="9" t="s">
        <v>23</v>
      </c>
      <c r="E13" s="10">
        <f>E4</f>
        <v>2.0363235423826707</v>
      </c>
      <c r="F13" t="s">
        <v>43</v>
      </c>
      <c r="G13" s="57">
        <f>(H17-G2)*(H17-G2)</f>
        <v>1.5556849506066436E-2</v>
      </c>
      <c r="H13" s="60" t="s">
        <v>47</v>
      </c>
      <c r="I13" s="61">
        <f>1-G12/G13</f>
        <v>0.68642110626261488</v>
      </c>
      <c r="J13" s="3" t="s">
        <v>18</v>
      </c>
      <c r="K13" s="66">
        <f>'GM -Juillet'!K13</f>
        <v>2.0528935645995503</v>
      </c>
      <c r="L13" s="66">
        <f>'GM -Juillet'!L13</f>
        <v>2.5609999999999999</v>
      </c>
      <c r="M13" s="66">
        <f>'GM -Juillet'!M13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1.392464678178964</v>
      </c>
      <c r="D14" s="7"/>
      <c r="E14" s="7"/>
      <c r="F14" s="99" t="s">
        <v>32</v>
      </c>
      <c r="G14" s="100"/>
      <c r="H14" s="59">
        <f>E13*E13*(B12-B20)</f>
        <v>0.57804946132277202</v>
      </c>
      <c r="J14" s="3" t="s">
        <v>19</v>
      </c>
      <c r="K14" s="66">
        <f>'GM -Juillet'!K14</f>
        <v>2.0359099662396671</v>
      </c>
      <c r="L14" s="66">
        <f>'GM -Juillet'!L14</f>
        <v>2.9060000000000001</v>
      </c>
      <c r="M14" s="66">
        <f>'GM -Juillet'!M14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'GM -Juillet'!K15</f>
        <v>2.0856891698804727</v>
      </c>
      <c r="L15" s="66">
        <f>'GM -Juillet'!L15</f>
        <v>3.02</v>
      </c>
      <c r="M15" s="66">
        <f>'GM -Juillet'!M15</f>
        <v>1.809278652257581</v>
      </c>
    </row>
    <row r="16" spans="1:13">
      <c r="A16" s="7"/>
      <c r="B16" s="25">
        <f>1+1/(12*C14)+1/(288*C14*C14)-139/(51840*C14*C14*C14)</f>
        <v>1.0606435800622835</v>
      </c>
      <c r="C16" s="13" t="s">
        <v>26</v>
      </c>
      <c r="D16" s="12"/>
      <c r="E16" s="12"/>
    </row>
    <row r="17" spans="1:15" ht="21">
      <c r="A17" s="7"/>
      <c r="B17" s="26">
        <f>EXP(-C14)</f>
        <v>0.24846217006350005</v>
      </c>
      <c r="C17" s="14"/>
      <c r="D17" s="7"/>
      <c r="E17" s="7"/>
      <c r="F17" s="99" t="s">
        <v>51</v>
      </c>
      <c r="G17" s="100"/>
      <c r="H17" s="35">
        <f>E13*B21</f>
        <v>1.8079072681725099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1.1387547850022115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2.548</v>
      </c>
      <c r="L18" s="54">
        <f>E4</f>
        <v>2.0363235423826707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2.9584852745927366</v>
      </c>
      <c r="C19" s="17"/>
      <c r="D19" s="7"/>
      <c r="E19" s="7"/>
      <c r="F19" s="33"/>
      <c r="G19" s="34"/>
      <c r="J19" s="7">
        <v>0.25</v>
      </c>
      <c r="K19" s="50">
        <f>K18</f>
        <v>2.548</v>
      </c>
      <c r="L19" s="50">
        <f>L18</f>
        <v>2.0363235423826707</v>
      </c>
      <c r="M19" s="51">
        <f>N19-N18</f>
        <v>4.7640135617806889E-3</v>
      </c>
      <c r="N19" s="52">
        <f t="shared" ref="N19:N49" si="0">WEIBULL(J19,K19,L19,TRUE)</f>
        <v>4.7640135617806889E-3</v>
      </c>
      <c r="O19">
        <f t="shared" ref="O19:O62" si="1">J19*M19</f>
        <v>1.1910033904451722E-3</v>
      </c>
    </row>
    <row r="20" spans="1:15" ht="21">
      <c r="A20" s="4" t="s">
        <v>29</v>
      </c>
      <c r="B20" s="29">
        <f>B21*B21</f>
        <v>0.78824048484768294</v>
      </c>
      <c r="C20" s="88" t="s">
        <v>30</v>
      </c>
      <c r="D20" s="89"/>
      <c r="E20" s="10">
        <f>E13*SQRT(B12-B20)</f>
        <v>0.76029564073639933</v>
      </c>
      <c r="F20" s="34"/>
      <c r="G20" s="34"/>
      <c r="J20" s="7">
        <v>0.5</v>
      </c>
      <c r="K20" s="50">
        <f t="shared" ref="K20:L35" si="2">K19</f>
        <v>2.548</v>
      </c>
      <c r="L20" s="50">
        <f t="shared" si="2"/>
        <v>2.0363235423826707</v>
      </c>
      <c r="M20" s="51">
        <f t="shared" ref="M20:M62" si="3">N20-N19</f>
        <v>2.2777238325389249E-2</v>
      </c>
      <c r="N20" s="52">
        <f t="shared" si="0"/>
        <v>2.7541251887169937E-2</v>
      </c>
      <c r="O20">
        <f t="shared" si="1"/>
        <v>1.1388619162694624E-2</v>
      </c>
    </row>
    <row r="21" spans="1:15" ht="21">
      <c r="A21" s="4" t="s">
        <v>31</v>
      </c>
      <c r="B21" s="29">
        <f>B16*B17*B18*B19</f>
        <v>0.88782908538056071</v>
      </c>
      <c r="C21" s="90"/>
      <c r="D21" s="91"/>
      <c r="E21" s="19"/>
      <c r="F21" s="37" t="s">
        <v>33</v>
      </c>
      <c r="G21" s="38">
        <f>I9-H17</f>
        <v>-6.9844825564613577E-2</v>
      </c>
      <c r="J21" s="7">
        <v>0.75</v>
      </c>
      <c r="K21" s="50">
        <f t="shared" si="2"/>
        <v>2.548</v>
      </c>
      <c r="L21" s="50">
        <f t="shared" si="2"/>
        <v>2.0363235423826707</v>
      </c>
      <c r="M21" s="51">
        <f t="shared" si="3"/>
        <v>4.7930764406374671E-2</v>
      </c>
      <c r="N21" s="52">
        <f t="shared" si="0"/>
        <v>7.5472016293544608E-2</v>
      </c>
      <c r="O21">
        <f t="shared" si="1"/>
        <v>3.5948073304781003E-2</v>
      </c>
    </row>
    <row r="22" spans="1:15">
      <c r="J22" s="7">
        <v>1</v>
      </c>
      <c r="K22" s="50">
        <f t="shared" si="2"/>
        <v>2.548</v>
      </c>
      <c r="L22" s="50">
        <f t="shared" si="2"/>
        <v>2.0363235423826707</v>
      </c>
      <c r="M22" s="51">
        <f t="shared" si="3"/>
        <v>7.5214698361988019E-2</v>
      </c>
      <c r="N22" s="52">
        <f t="shared" si="0"/>
        <v>0.15068671465553263</v>
      </c>
      <c r="O22">
        <f t="shared" si="1"/>
        <v>7.5214698361988019E-2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2.548</v>
      </c>
      <c r="L23" s="50">
        <f t="shared" si="2"/>
        <v>2.0363235423826707</v>
      </c>
      <c r="M23" s="51">
        <f t="shared" si="3"/>
        <v>9.9846489171012909E-2</v>
      </c>
      <c r="N23" s="52">
        <f t="shared" si="0"/>
        <v>0.25053320382654554</v>
      </c>
      <c r="O23">
        <f t="shared" si="1"/>
        <v>0.12480811146376614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1.9326343682994127</v>
      </c>
      <c r="J24" s="7">
        <f t="shared" ref="J24:J55" si="4">J23+0.25</f>
        <v>1.5</v>
      </c>
      <c r="K24" s="50">
        <f t="shared" si="2"/>
        <v>2.548</v>
      </c>
      <c r="L24" s="50">
        <f t="shared" si="2"/>
        <v>2.0363235423826707</v>
      </c>
      <c r="M24" s="51">
        <f t="shared" si="3"/>
        <v>0.11750229286911706</v>
      </c>
      <c r="N24" s="52">
        <f t="shared" si="0"/>
        <v>0.3680354966956626</v>
      </c>
      <c r="O24">
        <f t="shared" si="1"/>
        <v>0.1762534393036756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2.548</v>
      </c>
      <c r="L25" s="50">
        <f t="shared" si="2"/>
        <v>2.0363235423826707</v>
      </c>
      <c r="M25" s="51">
        <f t="shared" si="3"/>
        <v>0.12519715030595546</v>
      </c>
      <c r="N25" s="52">
        <f t="shared" si="0"/>
        <v>0.49323264700161806</v>
      </c>
      <c r="O25">
        <f t="shared" si="1"/>
        <v>0.21909501303542206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2.548</v>
      </c>
      <c r="L26" s="50">
        <f t="shared" si="2"/>
        <v>2.0363235423826707</v>
      </c>
      <c r="M26" s="51">
        <f t="shared" si="3"/>
        <v>0.12202244372025428</v>
      </c>
      <c r="N26" s="52">
        <f t="shared" si="0"/>
        <v>0.61525509072187234</v>
      </c>
      <c r="O26">
        <f t="shared" si="1"/>
        <v>0.24404488744050856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2.548</v>
      </c>
      <c r="L27" s="50">
        <f t="shared" si="2"/>
        <v>2.0363235423826707</v>
      </c>
      <c r="M27" s="51">
        <f t="shared" si="3"/>
        <v>0.10933490960087711</v>
      </c>
      <c r="N27" s="52">
        <f t="shared" si="0"/>
        <v>0.72459000032274945</v>
      </c>
      <c r="O27">
        <f t="shared" si="1"/>
        <v>0.24600354660197349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2.548</v>
      </c>
      <c r="L28" s="50">
        <f t="shared" si="2"/>
        <v>2.0363235423826707</v>
      </c>
      <c r="M28" s="51">
        <f t="shared" si="3"/>
        <v>9.0260204371622188E-2</v>
      </c>
      <c r="N28" s="52">
        <f t="shared" si="0"/>
        <v>0.81485020469437164</v>
      </c>
      <c r="O28">
        <f t="shared" si="1"/>
        <v>0.22565051092905547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2.548</v>
      </c>
      <c r="L29" s="50">
        <f t="shared" si="2"/>
        <v>2.0363235423826707</v>
      </c>
      <c r="M29" s="51">
        <f t="shared" si="3"/>
        <v>6.868849678583111E-2</v>
      </c>
      <c r="N29" s="52">
        <f t="shared" si="0"/>
        <v>0.88353870148020275</v>
      </c>
      <c r="O29">
        <f t="shared" si="1"/>
        <v>0.18889336616103555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2.548</v>
      </c>
      <c r="L30" s="50">
        <f t="shared" si="2"/>
        <v>2.0363235423826707</v>
      </c>
      <c r="M30" s="51">
        <f t="shared" si="3"/>
        <v>4.8163764477677562E-2</v>
      </c>
      <c r="N30" s="52">
        <f t="shared" si="0"/>
        <v>0.93170246595788031</v>
      </c>
      <c r="O30">
        <f t="shared" si="1"/>
        <v>0.14449129343303269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2.548</v>
      </c>
      <c r="L31" s="50">
        <f t="shared" si="2"/>
        <v>2.0363235423826707</v>
      </c>
      <c r="M31" s="51">
        <f t="shared" si="3"/>
        <v>3.1083548315987475E-2</v>
      </c>
      <c r="N31" s="52">
        <f t="shared" si="0"/>
        <v>0.96278601427386779</v>
      </c>
      <c r="O31">
        <f t="shared" si="1"/>
        <v>0.10102153202695929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2.548</v>
      </c>
      <c r="L32" s="50">
        <f t="shared" si="2"/>
        <v>2.0363235423826707</v>
      </c>
      <c r="M32" s="51">
        <f t="shared" si="3"/>
        <v>1.8435825988674215E-2</v>
      </c>
      <c r="N32" s="52">
        <f t="shared" si="0"/>
        <v>0.981221840262542</v>
      </c>
      <c r="O32">
        <f t="shared" si="1"/>
        <v>6.4525390960359752E-2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2.548</v>
      </c>
      <c r="L33" s="50">
        <f t="shared" si="2"/>
        <v>2.0363235423826707</v>
      </c>
      <c r="M33" s="51">
        <f t="shared" si="3"/>
        <v>1.0031091271030412E-2</v>
      </c>
      <c r="N33" s="52">
        <f t="shared" si="0"/>
        <v>0.99125293153357241</v>
      </c>
      <c r="O33">
        <f t="shared" si="1"/>
        <v>3.7616592266364046E-2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2.548</v>
      </c>
      <c r="L34" s="50">
        <f t="shared" si="2"/>
        <v>2.0363235423826707</v>
      </c>
      <c r="M34" s="51">
        <f t="shared" si="3"/>
        <v>4.9973756519959833E-3</v>
      </c>
      <c r="N34" s="52">
        <f t="shared" si="0"/>
        <v>0.9962503071855684</v>
      </c>
      <c r="O34">
        <f t="shared" si="1"/>
        <v>1.9989502607983933E-2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2.548</v>
      </c>
      <c r="L35" s="50">
        <f t="shared" si="2"/>
        <v>2.0363235423826707</v>
      </c>
      <c r="M35" s="51">
        <f t="shared" si="3"/>
        <v>2.2748241090029264E-3</v>
      </c>
      <c r="N35" s="52">
        <f t="shared" si="0"/>
        <v>0.99852513129457132</v>
      </c>
      <c r="O35">
        <f t="shared" si="1"/>
        <v>9.6680024632624373E-3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2.548</v>
      </c>
      <c r="L36" s="50">
        <f t="shared" si="5"/>
        <v>2.0363235423826707</v>
      </c>
      <c r="M36" s="51">
        <f t="shared" si="3"/>
        <v>9.4413994351816299E-4</v>
      </c>
      <c r="N36" s="52">
        <f t="shared" si="0"/>
        <v>0.99946927123808949</v>
      </c>
      <c r="O36">
        <f t="shared" si="1"/>
        <v>4.2486297458317335E-3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2.548</v>
      </c>
      <c r="L37" s="50">
        <f t="shared" si="5"/>
        <v>2.0363235423826707</v>
      </c>
      <c r="M37" s="51">
        <f t="shared" si="3"/>
        <v>3.5649843331420072E-4</v>
      </c>
      <c r="N37" s="52">
        <f t="shared" si="0"/>
        <v>0.99982576967140369</v>
      </c>
      <c r="O37">
        <f t="shared" si="1"/>
        <v>1.6933675582424534E-3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2.548</v>
      </c>
      <c r="L38" s="50">
        <f t="shared" si="5"/>
        <v>2.0363235423826707</v>
      </c>
      <c r="M38" s="51">
        <f t="shared" si="3"/>
        <v>1.2219388981371537E-4</v>
      </c>
      <c r="N38" s="52">
        <f t="shared" si="0"/>
        <v>0.9999479635612174</v>
      </c>
      <c r="O38">
        <f t="shared" si="1"/>
        <v>6.1096944906857686E-4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2.548</v>
      </c>
      <c r="L39" s="50">
        <f t="shared" si="5"/>
        <v>2.0363235423826707</v>
      </c>
      <c r="M39" s="51">
        <f t="shared" si="3"/>
        <v>3.7935335424177374E-5</v>
      </c>
      <c r="N39" s="52">
        <f t="shared" si="0"/>
        <v>0.99998589889664158</v>
      </c>
      <c r="O39">
        <f t="shared" si="1"/>
        <v>1.9916051097693122E-4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2.548</v>
      </c>
      <c r="L40" s="50">
        <f t="shared" si="5"/>
        <v>2.0363235423826707</v>
      </c>
      <c r="M40" s="51">
        <f t="shared" si="3"/>
        <v>1.0643178309677204E-5</v>
      </c>
      <c r="N40" s="52">
        <f t="shared" si="0"/>
        <v>0.99999654207495126</v>
      </c>
      <c r="O40">
        <f t="shared" si="1"/>
        <v>5.853748070322462E-5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2.548</v>
      </c>
      <c r="L41" s="50">
        <f t="shared" si="5"/>
        <v>2.0363235423826707</v>
      </c>
      <c r="M41" s="51">
        <f t="shared" si="3"/>
        <v>2.6925493997742578E-6</v>
      </c>
      <c r="N41" s="52">
        <f t="shared" si="0"/>
        <v>0.99999923462435103</v>
      </c>
      <c r="O41">
        <f t="shared" si="1"/>
        <v>1.5482159048701982E-5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2.548</v>
      </c>
      <c r="L42" s="50">
        <f t="shared" si="5"/>
        <v>2.0363235423826707</v>
      </c>
      <c r="M42" s="51">
        <f t="shared" si="3"/>
        <v>6.1285356522944312E-7</v>
      </c>
      <c r="N42" s="52">
        <f t="shared" si="0"/>
        <v>0.99999984747791626</v>
      </c>
      <c r="O42">
        <f t="shared" si="1"/>
        <v>3.6771213913766587E-6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2.548</v>
      </c>
      <c r="L43" s="50">
        <f t="shared" si="5"/>
        <v>2.0363235423826707</v>
      </c>
      <c r="M43" s="51">
        <f t="shared" si="3"/>
        <v>1.2522516301682884E-7</v>
      </c>
      <c r="N43" s="52">
        <f t="shared" si="0"/>
        <v>0.99999997270307928</v>
      </c>
      <c r="O43">
        <f t="shared" si="1"/>
        <v>7.8265726885518028E-7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2.548</v>
      </c>
      <c r="L44" s="50">
        <f t="shared" si="5"/>
        <v>2.0363235423826707</v>
      </c>
      <c r="M44" s="51">
        <f t="shared" si="3"/>
        <v>2.2920074060905904E-8</v>
      </c>
      <c r="N44" s="52">
        <f t="shared" si="0"/>
        <v>0.99999999562315334</v>
      </c>
      <c r="O44">
        <f t="shared" si="1"/>
        <v>1.4898048139588838E-7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2.548</v>
      </c>
      <c r="L45" s="50">
        <f t="shared" si="5"/>
        <v>2.0363235423826707</v>
      </c>
      <c r="M45" s="51">
        <f t="shared" si="3"/>
        <v>3.749599630786804E-9</v>
      </c>
      <c r="N45" s="52">
        <f t="shared" si="0"/>
        <v>0.99999999937275297</v>
      </c>
      <c r="O45">
        <f t="shared" si="1"/>
        <v>2.5309797507810927E-8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2.548</v>
      </c>
      <c r="L46" s="50">
        <f t="shared" si="5"/>
        <v>2.0363235423826707</v>
      </c>
      <c r="M46" s="51">
        <f t="shared" si="3"/>
        <v>5.4709281549492061E-10</v>
      </c>
      <c r="N46" s="52">
        <f t="shared" si="0"/>
        <v>0.99999999991984578</v>
      </c>
      <c r="O46">
        <f t="shared" si="1"/>
        <v>3.8296497084644443E-9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2.548</v>
      </c>
      <c r="L47" s="50">
        <f t="shared" si="5"/>
        <v>2.0363235423826707</v>
      </c>
      <c r="M47" s="51">
        <f t="shared" si="3"/>
        <v>7.1042061122739142E-11</v>
      </c>
      <c r="N47" s="52">
        <f t="shared" si="0"/>
        <v>0.99999999999088784</v>
      </c>
      <c r="O47">
        <f t="shared" si="1"/>
        <v>5.1505494313985878E-10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2.548</v>
      </c>
      <c r="L48" s="50">
        <f t="shared" si="5"/>
        <v>2.0363235423826707</v>
      </c>
      <c r="M48" s="51">
        <f t="shared" si="3"/>
        <v>8.1926687656164177E-12</v>
      </c>
      <c r="N48" s="52">
        <f t="shared" si="0"/>
        <v>0.99999999999908051</v>
      </c>
      <c r="O48">
        <f t="shared" si="1"/>
        <v>6.1445015742123132E-11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2.548</v>
      </c>
      <c r="L49" s="50">
        <f t="shared" si="5"/>
        <v>2.0363235423826707</v>
      </c>
      <c r="M49" s="51">
        <f t="shared" si="3"/>
        <v>8.3733020517229306E-13</v>
      </c>
      <c r="N49" s="52">
        <f t="shared" si="0"/>
        <v>0.99999999999991784</v>
      </c>
      <c r="O49">
        <f t="shared" si="1"/>
        <v>6.4893090900852712E-12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2.548</v>
      </c>
      <c r="L50" s="50">
        <f t="shared" si="5"/>
        <v>2.0363235423826707</v>
      </c>
      <c r="M50" s="51">
        <f t="shared" si="3"/>
        <v>7.5717210279435676E-14</v>
      </c>
      <c r="N50" s="52">
        <f>WEIBULL(J50,K50,L50,TRUE)</f>
        <v>0.99999999999999356</v>
      </c>
      <c r="O50">
        <f t="shared" si="1"/>
        <v>6.0573768223548541E-13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2.548</v>
      </c>
      <c r="L51" s="50">
        <f t="shared" si="5"/>
        <v>2.0363235423826707</v>
      </c>
      <c r="M51" s="51">
        <f t="shared" si="3"/>
        <v>5.9952043329758453E-15</v>
      </c>
      <c r="N51" s="52">
        <f t="shared" ref="N51:N62" si="6">WEIBULL(J51,K51,L51,TRUE)</f>
        <v>0.99999999999999956</v>
      </c>
      <c r="O51">
        <f t="shared" si="1"/>
        <v>4.9460435747050724E-14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2.548</v>
      </c>
      <c r="L52" s="50">
        <f t="shared" si="7"/>
        <v>2.0363235423826707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2.548</v>
      </c>
      <c r="L53" s="50">
        <f t="shared" si="7"/>
        <v>2.0363235423826707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2.548</v>
      </c>
      <c r="L54" s="50">
        <f t="shared" si="7"/>
        <v>2.0363235423826707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2.548</v>
      </c>
      <c r="L55" s="50">
        <f t="shared" si="7"/>
        <v>2.0363235423826707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2.548</v>
      </c>
      <c r="L56" s="50">
        <f t="shared" si="7"/>
        <v>2.0363235423826707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2.548</v>
      </c>
      <c r="L57" s="50">
        <f t="shared" si="7"/>
        <v>2.0363235423826707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2.548</v>
      </c>
      <c r="L58" s="50">
        <f t="shared" si="7"/>
        <v>2.0363235423826707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2.548</v>
      </c>
      <c r="L59" s="50">
        <f t="shared" si="7"/>
        <v>2.0363235423826707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2.548</v>
      </c>
      <c r="L60" s="50">
        <f t="shared" si="7"/>
        <v>2.0363235423826707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2.548</v>
      </c>
      <c r="L61" s="50">
        <f t="shared" si="7"/>
        <v>2.0363235423826707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2.548</v>
      </c>
      <c r="L62" s="50">
        <f t="shared" si="7"/>
        <v>2.0363235423826707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L12" sqref="L12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1.7639641910684136</v>
      </c>
      <c r="I2" s="56">
        <f>G2-I9</f>
        <v>0.17413735124156871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'GM -Août'!K3</f>
        <v>2.1838981037265706</v>
      </c>
      <c r="L3" s="66">
        <f>'GM -Août'!L3</f>
        <v>3.8330000000000002</v>
      </c>
      <c r="M3" s="66">
        <f>'GM -Août'!M3</f>
        <v>1.9457708871662234</v>
      </c>
    </row>
    <row r="4" spans="1:13" ht="18.75">
      <c r="A4" s="7"/>
      <c r="B4" s="22" t="s">
        <v>22</v>
      </c>
      <c r="C4" s="62">
        <f>L11</f>
        <v>2.9489999999999998</v>
      </c>
      <c r="D4" s="9" t="s">
        <v>23</v>
      </c>
      <c r="E4" s="62">
        <f>K11</f>
        <v>1.836759197118383</v>
      </c>
      <c r="F4" s="8"/>
      <c r="G4" s="8"/>
      <c r="H4" s="8"/>
      <c r="I4" s="8"/>
      <c r="J4" s="3" t="s">
        <v>9</v>
      </c>
      <c r="K4" s="66">
        <f>'GM -Août'!K4</f>
        <v>2.1978289319200215</v>
      </c>
      <c r="L4" s="66">
        <f>'GM -Août'!L4</f>
        <v>3.3359999999999999</v>
      </c>
      <c r="M4" s="66">
        <f>'GM -Août'!M4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1.6781959986436079</v>
      </c>
      <c r="D5" s="7"/>
      <c r="E5" s="7"/>
      <c r="F5" s="8"/>
      <c r="G5" s="8"/>
      <c r="H5" s="8"/>
      <c r="I5" s="8"/>
      <c r="J5" s="3" t="s">
        <v>10</v>
      </c>
      <c r="K5" s="66">
        <f>'GM -Août'!K5</f>
        <v>2.2243203021568574</v>
      </c>
      <c r="L5" s="66">
        <f>'GM -Août'!L5</f>
        <v>3.2810000000000001</v>
      </c>
      <c r="M5" s="66">
        <f>'GM -Août'!M5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'GM -Août'!K6</f>
        <v>2.1185413343579471</v>
      </c>
      <c r="L6" s="66">
        <f>'GM -Août'!L6</f>
        <v>2.7480000000000002</v>
      </c>
      <c r="M6" s="66">
        <f>'GM -Août'!M6</f>
        <v>1.8449966193373881</v>
      </c>
    </row>
    <row r="7" spans="1:13" ht="15.75">
      <c r="A7" s="7"/>
      <c r="B7" s="25">
        <f>1+1/(12*C5)+1/(288*C5*C5)-139/(51840*C5*C5*C5)</f>
        <v>1.0503220683420051</v>
      </c>
      <c r="C7" s="13" t="s">
        <v>26</v>
      </c>
      <c r="D7" s="12"/>
      <c r="E7" s="12"/>
      <c r="J7" s="3" t="s">
        <v>12</v>
      </c>
      <c r="K7" s="66">
        <f>'GM -Août'!K7</f>
        <v>2.1212330383854492</v>
      </c>
      <c r="L7" s="66">
        <f>'GM -Août'!L7</f>
        <v>3.254</v>
      </c>
      <c r="M7" s="66">
        <f>'GM -Août'!M7</f>
        <v>1.8621820615795657</v>
      </c>
    </row>
    <row r="8" spans="1:13" ht="15.75">
      <c r="A8" s="7"/>
      <c r="B8" s="26">
        <f>EXP(-C5)</f>
        <v>0.18671049839711068</v>
      </c>
      <c r="C8" s="14"/>
      <c r="D8" s="7"/>
      <c r="E8" s="7"/>
      <c r="G8" s="96"/>
      <c r="I8" s="15" t="s">
        <v>50</v>
      </c>
      <c r="J8" s="3" t="s">
        <v>13</v>
      </c>
      <c r="K8" s="66">
        <f>'GM -Août'!K8</f>
        <v>2.0451871609332199</v>
      </c>
      <c r="L8" s="66">
        <f>'GM -Août'!L8</f>
        <v>3.0859999999999999</v>
      </c>
      <c r="M8" s="66">
        <f>'GM -Août'!M8</f>
        <v>1.7795307443365633</v>
      </c>
    </row>
    <row r="9" spans="1:13" ht="15.75">
      <c r="A9" s="7"/>
      <c r="B9" s="27">
        <f>POWER(C5,C5-1)</f>
        <v>1.4206510176175151</v>
      </c>
      <c r="C9" s="16"/>
      <c r="D9" s="7"/>
      <c r="E9" s="7"/>
      <c r="F9" s="20">
        <f>E20/I9</f>
        <v>0.38040039223090555</v>
      </c>
      <c r="G9" s="97"/>
      <c r="I9" s="63">
        <f>M11</f>
        <v>1.5898268398268449</v>
      </c>
      <c r="J9" s="3" t="s">
        <v>14</v>
      </c>
      <c r="K9" s="66">
        <f>'GM -Août'!K9</f>
        <v>2.0257467401292226</v>
      </c>
      <c r="L9" s="66">
        <f>'GM -Août'!L9</f>
        <v>3.149</v>
      </c>
      <c r="M9" s="66">
        <f>'GM -Août'!M9</f>
        <v>1.7734685255597809</v>
      </c>
    </row>
    <row r="10" spans="1:13" ht="15.75">
      <c r="A10" s="7"/>
      <c r="B10" s="28">
        <f>SQRT(C5*2*22/7)</f>
        <v>3.2478701579500804</v>
      </c>
      <c r="C10" s="17"/>
      <c r="D10" s="7"/>
      <c r="E10" s="7"/>
      <c r="G10" s="97"/>
      <c r="J10" s="3" t="s">
        <v>15</v>
      </c>
      <c r="K10" s="66">
        <f>'GM -Août'!K10</f>
        <v>2.0363235423826707</v>
      </c>
      <c r="L10" s="66">
        <f>'GM -Août'!L10</f>
        <v>2.548</v>
      </c>
      <c r="M10" s="66">
        <f>'GM -Août'!M10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3.032381709742947E-2</v>
      </c>
      <c r="H11" s="60" t="s">
        <v>45</v>
      </c>
      <c r="I11" s="60"/>
      <c r="J11" s="3" t="s">
        <v>16</v>
      </c>
      <c r="K11" s="66">
        <f>'GM -Août'!K11</f>
        <v>1.836759197118383</v>
      </c>
      <c r="L11" s="66">
        <f>'GM -Août'!L11</f>
        <v>2.9489999999999998</v>
      </c>
      <c r="M11" s="66">
        <f>'GM -Août'!M11</f>
        <v>1.5898268398268449</v>
      </c>
    </row>
    <row r="12" spans="1:13" ht="21">
      <c r="A12" s="4" t="s">
        <v>27</v>
      </c>
      <c r="B12" s="29">
        <f>B7*B8*B9*B10</f>
        <v>0.90485146611629352</v>
      </c>
      <c r="C12" s="98"/>
      <c r="D12" s="98"/>
      <c r="E12" s="10"/>
      <c r="F12" t="s">
        <v>42</v>
      </c>
      <c r="G12" s="57">
        <f>(H17-I9)*(H17-I9)</f>
        <v>2.4364718908517916E-3</v>
      </c>
      <c r="H12" s="60" t="s">
        <v>46</v>
      </c>
      <c r="I12" s="60">
        <f>SQRT(G12)</f>
        <v>4.9360630981094555E-2</v>
      </c>
      <c r="J12" s="3" t="s">
        <v>17</v>
      </c>
      <c r="K12" s="66">
        <f>'GM -Août'!K12</f>
        <v>2.0280115506666676</v>
      </c>
      <c r="L12" s="66">
        <f>'GM -Août'!L12</f>
        <v>2.7069999999999999</v>
      </c>
      <c r="M12" s="66">
        <f>'GM -Août'!M12</f>
        <v>1.7494152046783538</v>
      </c>
    </row>
    <row r="13" spans="1:13" ht="18.75">
      <c r="A13" s="7"/>
      <c r="B13" s="22" t="s">
        <v>22</v>
      </c>
      <c r="C13" s="10">
        <f>C4</f>
        <v>2.9489999999999998</v>
      </c>
      <c r="D13" s="9" t="s">
        <v>23</v>
      </c>
      <c r="E13" s="10">
        <f>E4</f>
        <v>1.836759197118383</v>
      </c>
      <c r="F13" t="s">
        <v>43</v>
      </c>
      <c r="G13" s="57">
        <f>(H17-G2)*(H17-G2)</f>
        <v>1.556922991896062E-2</v>
      </c>
      <c r="H13" s="60" t="s">
        <v>47</v>
      </c>
      <c r="I13" s="61">
        <f>1-G12/G13</f>
        <v>0.8435072316656721</v>
      </c>
      <c r="J13" s="3" t="s">
        <v>18</v>
      </c>
      <c r="K13" s="66">
        <f>'GM -Août'!K13</f>
        <v>2.0528935645995503</v>
      </c>
      <c r="L13" s="66">
        <f>'GM -Août'!L13</f>
        <v>2.5609999999999999</v>
      </c>
      <c r="M13" s="66">
        <f>'GM -Août'!M13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1.339097999321804</v>
      </c>
      <c r="D14" s="7"/>
      <c r="E14" s="7"/>
      <c r="F14" s="99" t="s">
        <v>32</v>
      </c>
      <c r="G14" s="100"/>
      <c r="H14" s="59">
        <f>E13*E13*(B12-B20)</f>
        <v>0.36574766422769789</v>
      </c>
      <c r="J14" s="3" t="s">
        <v>19</v>
      </c>
      <c r="K14" s="66">
        <f>'GM -Août'!K14</f>
        <v>2.0359099662396671</v>
      </c>
      <c r="L14" s="66">
        <f>'GM -Août'!L14</f>
        <v>2.9060000000000001</v>
      </c>
      <c r="M14" s="66">
        <f>'GM -Août'!M14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'GM -Août'!K15</f>
        <v>2.0856891698804727</v>
      </c>
      <c r="L15" s="66">
        <f>'GM -Août'!L15</f>
        <v>3.02</v>
      </c>
      <c r="M15" s="66">
        <f>'GM -Août'!M15</f>
        <v>1.809278652257581</v>
      </c>
    </row>
    <row r="16" spans="1:13">
      <c r="A16" s="7"/>
      <c r="B16" s="25">
        <f>1+1/(12*C14)+1/(288*C14*C14)-139/(51840*C14*C14*C14)</f>
        <v>1.0630506509476649</v>
      </c>
      <c r="C16" s="13" t="s">
        <v>26</v>
      </c>
      <c r="D16" s="12"/>
      <c r="E16" s="12"/>
    </row>
    <row r="17" spans="1:15" ht="21">
      <c r="A17" s="7"/>
      <c r="B17" s="26">
        <f>EXP(-C14)</f>
        <v>0.26208196010250412</v>
      </c>
      <c r="C17" s="14"/>
      <c r="D17" s="7"/>
      <c r="E17" s="7"/>
      <c r="F17" s="99" t="s">
        <v>51</v>
      </c>
      <c r="G17" s="100"/>
      <c r="H17" s="35">
        <f>E13*B21</f>
        <v>1.6391874708079395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1.1040832416110855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2.9489999999999998</v>
      </c>
      <c r="L18" s="54">
        <f>E4</f>
        <v>1.836759197118383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2.9012389464345198</v>
      </c>
      <c r="C19" s="17"/>
      <c r="D19" s="7"/>
      <c r="E19" s="7"/>
      <c r="F19" s="33"/>
      <c r="G19" s="34"/>
      <c r="J19" s="7">
        <v>0.25</v>
      </c>
      <c r="K19" s="50">
        <f>K18</f>
        <v>2.9489999999999998</v>
      </c>
      <c r="L19" s="50">
        <f>L18</f>
        <v>1.836759197118383</v>
      </c>
      <c r="M19" s="51">
        <f>N19-N18</f>
        <v>2.7875910249004487E-3</v>
      </c>
      <c r="N19" s="52">
        <f t="shared" ref="N19:N49" si="0">WEIBULL(J19,K19,L19,TRUE)</f>
        <v>2.7875910249004487E-3</v>
      </c>
      <c r="O19">
        <f t="shared" ref="O19:O62" si="1">J19*M19</f>
        <v>6.9689775622511219E-4</v>
      </c>
    </row>
    <row r="20" spans="1:15" ht="21">
      <c r="A20" s="4" t="s">
        <v>29</v>
      </c>
      <c r="B20" s="29">
        <f>B21*B21</f>
        <v>0.79643952638549109</v>
      </c>
      <c r="C20" s="88" t="s">
        <v>30</v>
      </c>
      <c r="D20" s="89"/>
      <c r="E20" s="10">
        <f>E13*SQRT(B12-B20)</f>
        <v>0.60477075344935283</v>
      </c>
      <c r="F20" s="34"/>
      <c r="G20" s="34"/>
      <c r="J20" s="7">
        <v>0.5</v>
      </c>
      <c r="K20" s="50">
        <f t="shared" ref="K20:L35" si="2">K19</f>
        <v>2.9489999999999998</v>
      </c>
      <c r="L20" s="50">
        <f t="shared" si="2"/>
        <v>1.836759197118383</v>
      </c>
      <c r="M20" s="51">
        <f t="shared" ref="M20:M62" si="3">N20-N19</f>
        <v>1.8537950702639527E-2</v>
      </c>
      <c r="N20" s="52">
        <f t="shared" si="0"/>
        <v>2.1325541727539976E-2</v>
      </c>
      <c r="O20">
        <f t="shared" si="1"/>
        <v>9.2689753513197637E-3</v>
      </c>
    </row>
    <row r="21" spans="1:15" ht="21">
      <c r="A21" s="4" t="s">
        <v>31</v>
      </c>
      <c r="B21" s="29">
        <f>B16*B17*B18*B19</f>
        <v>0.8924346062236107</v>
      </c>
      <c r="C21" s="90"/>
      <c r="D21" s="91"/>
      <c r="E21" s="19"/>
      <c r="F21" s="37" t="s">
        <v>33</v>
      </c>
      <c r="G21" s="38">
        <f>I9-H17</f>
        <v>-4.9360630981094555E-2</v>
      </c>
      <c r="J21" s="7">
        <v>0.75</v>
      </c>
      <c r="K21" s="50">
        <f t="shared" si="2"/>
        <v>2.9489999999999998</v>
      </c>
      <c r="L21" s="50">
        <f t="shared" si="2"/>
        <v>1.836759197118383</v>
      </c>
      <c r="M21" s="51">
        <f t="shared" si="3"/>
        <v>4.7457746560815695E-2</v>
      </c>
      <c r="N21" s="52">
        <f t="shared" si="0"/>
        <v>6.8783288288355671E-2</v>
      </c>
      <c r="O21">
        <f t="shared" si="1"/>
        <v>3.5593309920611771E-2</v>
      </c>
    </row>
    <row r="22" spans="1:15">
      <c r="J22" s="7">
        <v>1</v>
      </c>
      <c r="K22" s="50">
        <f t="shared" si="2"/>
        <v>2.9489999999999998</v>
      </c>
      <c r="L22" s="50">
        <f t="shared" si="2"/>
        <v>1.836759197118383</v>
      </c>
      <c r="M22" s="51">
        <f t="shared" si="3"/>
        <v>8.4560062822234494E-2</v>
      </c>
      <c r="N22" s="52">
        <f t="shared" si="0"/>
        <v>0.15334335111059016</v>
      </c>
      <c r="O22">
        <f t="shared" si="1"/>
        <v>8.4560062822234494E-2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2.9489999999999998</v>
      </c>
      <c r="L23" s="50">
        <f t="shared" si="2"/>
        <v>1.836759197118383</v>
      </c>
      <c r="M23" s="51">
        <f t="shared" si="3"/>
        <v>0.1215512811141487</v>
      </c>
      <c r="N23" s="52">
        <f t="shared" si="0"/>
        <v>0.27489463222473887</v>
      </c>
      <c r="O23">
        <f t="shared" si="1"/>
        <v>0.15193910139268588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1.7639641910684136</v>
      </c>
      <c r="J24" s="7">
        <f t="shared" ref="J24:J55" si="4">J23+0.25</f>
        <v>1.5</v>
      </c>
      <c r="K24" s="50">
        <f t="shared" si="2"/>
        <v>2.9489999999999998</v>
      </c>
      <c r="L24" s="50">
        <f t="shared" si="2"/>
        <v>1.836759197118383</v>
      </c>
      <c r="M24" s="51">
        <f t="shared" si="3"/>
        <v>0.1483312504007791</v>
      </c>
      <c r="N24" s="52">
        <f t="shared" si="0"/>
        <v>0.42322588262551797</v>
      </c>
      <c r="O24">
        <f t="shared" si="1"/>
        <v>0.22249687560116865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2.9489999999999998</v>
      </c>
      <c r="L25" s="50">
        <f t="shared" si="2"/>
        <v>1.836759197118383</v>
      </c>
      <c r="M25" s="51">
        <f t="shared" si="3"/>
        <v>0.15657230076065198</v>
      </c>
      <c r="N25" s="52">
        <f t="shared" si="0"/>
        <v>0.57979818338616995</v>
      </c>
      <c r="O25">
        <f t="shared" si="1"/>
        <v>0.27400152633114094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2.9489999999999998</v>
      </c>
      <c r="L26" s="50">
        <f t="shared" si="2"/>
        <v>1.836759197118383</v>
      </c>
      <c r="M26" s="51">
        <f t="shared" si="3"/>
        <v>0.14366936479315617</v>
      </c>
      <c r="N26" s="52">
        <f t="shared" si="0"/>
        <v>0.72346754817932613</v>
      </c>
      <c r="O26">
        <f t="shared" si="1"/>
        <v>0.28733872958631235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2.9489999999999998</v>
      </c>
      <c r="L27" s="50">
        <f t="shared" si="2"/>
        <v>1.836759197118383</v>
      </c>
      <c r="M27" s="51">
        <f t="shared" si="3"/>
        <v>0.11438775527927947</v>
      </c>
      <c r="N27" s="52">
        <f t="shared" si="0"/>
        <v>0.83785530345860559</v>
      </c>
      <c r="O27">
        <f t="shared" si="1"/>
        <v>0.25737244937837878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2.9489999999999998</v>
      </c>
      <c r="L28" s="50">
        <f t="shared" si="2"/>
        <v>1.836759197118383</v>
      </c>
      <c r="M28" s="51">
        <f t="shared" si="3"/>
        <v>7.8584695582332165E-2</v>
      </c>
      <c r="N28" s="52">
        <f t="shared" si="0"/>
        <v>0.91643999904093776</v>
      </c>
      <c r="O28">
        <f t="shared" si="1"/>
        <v>0.19646173895583041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2.9489999999999998</v>
      </c>
      <c r="L29" s="50">
        <f t="shared" si="2"/>
        <v>1.836759197118383</v>
      </c>
      <c r="M29" s="51">
        <f t="shared" si="3"/>
        <v>4.6223174908081477E-2</v>
      </c>
      <c r="N29" s="52">
        <f t="shared" si="0"/>
        <v>0.96266317394901924</v>
      </c>
      <c r="O29">
        <f t="shared" si="1"/>
        <v>0.12711373099722406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2.9489999999999998</v>
      </c>
      <c r="L30" s="50">
        <f t="shared" si="2"/>
        <v>1.836759197118383</v>
      </c>
      <c r="M30" s="51">
        <f t="shared" si="3"/>
        <v>2.3065840934910153E-2</v>
      </c>
      <c r="N30" s="52">
        <f t="shared" si="0"/>
        <v>0.98572901488392939</v>
      </c>
      <c r="O30">
        <f t="shared" si="1"/>
        <v>6.919752280473046E-2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2.9489999999999998</v>
      </c>
      <c r="L31" s="50">
        <f t="shared" si="2"/>
        <v>1.836759197118383</v>
      </c>
      <c r="M31" s="51">
        <f t="shared" si="3"/>
        <v>9.6672572748988106E-3</v>
      </c>
      <c r="N31" s="52">
        <f t="shared" si="0"/>
        <v>0.9953962721588282</v>
      </c>
      <c r="O31">
        <f t="shared" si="1"/>
        <v>3.1418586143421134E-2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2.9489999999999998</v>
      </c>
      <c r="L32" s="50">
        <f t="shared" si="2"/>
        <v>1.836759197118383</v>
      </c>
      <c r="M32" s="51">
        <f t="shared" si="3"/>
        <v>3.3669525021534641E-3</v>
      </c>
      <c r="N32" s="52">
        <f t="shared" si="0"/>
        <v>0.99876322466098166</v>
      </c>
      <c r="O32">
        <f t="shared" si="1"/>
        <v>1.1784333757537124E-2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2.9489999999999998</v>
      </c>
      <c r="L33" s="50">
        <f t="shared" si="2"/>
        <v>1.836759197118383</v>
      </c>
      <c r="M33" s="51">
        <f t="shared" si="3"/>
        <v>9.6374768054652282E-4</v>
      </c>
      <c r="N33" s="52">
        <f t="shared" si="0"/>
        <v>0.99972697234152819</v>
      </c>
      <c r="O33">
        <f t="shared" si="1"/>
        <v>3.6140538020494606E-3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2.9489999999999998</v>
      </c>
      <c r="L34" s="50">
        <f t="shared" si="2"/>
        <v>1.836759197118383</v>
      </c>
      <c r="M34" s="51">
        <f t="shared" si="3"/>
        <v>2.2415258948726979E-4</v>
      </c>
      <c r="N34" s="52">
        <f t="shared" si="0"/>
        <v>0.99995112493101546</v>
      </c>
      <c r="O34">
        <f t="shared" si="1"/>
        <v>8.9661035794907917E-4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2.9489999999999998</v>
      </c>
      <c r="L35" s="50">
        <f t="shared" si="2"/>
        <v>1.836759197118383</v>
      </c>
      <c r="M35" s="51">
        <f t="shared" si="3"/>
        <v>4.1873700962202776E-5</v>
      </c>
      <c r="N35" s="52">
        <f t="shared" si="0"/>
        <v>0.99999299863197766</v>
      </c>
      <c r="O35">
        <f t="shared" si="1"/>
        <v>1.779632290893618E-4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2.9489999999999998</v>
      </c>
      <c r="L36" s="50">
        <f t="shared" si="5"/>
        <v>1.836759197118383</v>
      </c>
      <c r="M36" s="51">
        <f t="shared" si="3"/>
        <v>6.2093019488340673E-6</v>
      </c>
      <c r="N36" s="52">
        <f t="shared" si="0"/>
        <v>0.99999920793392649</v>
      </c>
      <c r="O36">
        <f t="shared" si="1"/>
        <v>2.7941858769753303E-5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2.9489999999999998</v>
      </c>
      <c r="L37" s="50">
        <f t="shared" si="5"/>
        <v>1.836759197118383</v>
      </c>
      <c r="M37" s="51">
        <f t="shared" si="3"/>
        <v>7.2222542135680357E-7</v>
      </c>
      <c r="N37" s="52">
        <f t="shared" si="0"/>
        <v>0.99999993015934785</v>
      </c>
      <c r="O37">
        <f t="shared" si="1"/>
        <v>3.4305707514448169E-6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2.9489999999999998</v>
      </c>
      <c r="L38" s="50">
        <f t="shared" si="5"/>
        <v>1.836759197118383</v>
      </c>
      <c r="M38" s="51">
        <f t="shared" si="3"/>
        <v>6.5103415214373683E-8</v>
      </c>
      <c r="N38" s="52">
        <f t="shared" si="0"/>
        <v>0.99999999526276306</v>
      </c>
      <c r="O38">
        <f t="shared" si="1"/>
        <v>3.2551707607186842E-7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2.9489999999999998</v>
      </c>
      <c r="L39" s="50">
        <f t="shared" si="5"/>
        <v>1.836759197118383</v>
      </c>
      <c r="M39" s="51">
        <f t="shared" si="3"/>
        <v>4.4932713105794164E-9</v>
      </c>
      <c r="N39" s="52">
        <f t="shared" si="0"/>
        <v>0.99999999975603437</v>
      </c>
      <c r="O39">
        <f t="shared" si="1"/>
        <v>2.3589674380541936E-8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2.9489999999999998</v>
      </c>
      <c r="L40" s="50">
        <f t="shared" si="5"/>
        <v>1.836759197118383</v>
      </c>
      <c r="M40" s="51">
        <f t="shared" si="3"/>
        <v>2.3454993502980415E-10</v>
      </c>
      <c r="N40" s="52">
        <f t="shared" si="0"/>
        <v>0.99999999999058431</v>
      </c>
      <c r="O40">
        <f t="shared" si="1"/>
        <v>1.2900246426639228E-9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2.9489999999999998</v>
      </c>
      <c r="L41" s="50">
        <f t="shared" si="5"/>
        <v>1.836759197118383</v>
      </c>
      <c r="M41" s="51">
        <f t="shared" si="3"/>
        <v>9.1469054552817397E-12</v>
      </c>
      <c r="N41" s="52">
        <f t="shared" si="0"/>
        <v>0.99999999999973122</v>
      </c>
      <c r="O41">
        <f t="shared" si="1"/>
        <v>5.2594706367870003E-11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2.9489999999999998</v>
      </c>
      <c r="L42" s="50">
        <f t="shared" si="5"/>
        <v>1.836759197118383</v>
      </c>
      <c r="M42" s="51">
        <f t="shared" si="3"/>
        <v>2.6323387913862462E-13</v>
      </c>
      <c r="N42" s="52">
        <f t="shared" si="0"/>
        <v>0.99999999999999445</v>
      </c>
      <c r="O42">
        <f t="shared" si="1"/>
        <v>1.5794032748317477E-12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2.9489999999999998</v>
      </c>
      <c r="L43" s="50">
        <f t="shared" si="5"/>
        <v>1.836759197118383</v>
      </c>
      <c r="M43" s="51">
        <f t="shared" si="3"/>
        <v>5.440092820663267E-15</v>
      </c>
      <c r="N43" s="52">
        <f t="shared" si="0"/>
        <v>0.99999999999999989</v>
      </c>
      <c r="O43">
        <f t="shared" si="1"/>
        <v>3.4000580129145419E-14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2.9489999999999998</v>
      </c>
      <c r="L44" s="50">
        <f t="shared" si="5"/>
        <v>1.836759197118383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2.9489999999999998</v>
      </c>
      <c r="L45" s="50">
        <f t="shared" si="5"/>
        <v>1.836759197118383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2.9489999999999998</v>
      </c>
      <c r="L46" s="50">
        <f t="shared" si="5"/>
        <v>1.836759197118383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2.9489999999999998</v>
      </c>
      <c r="L47" s="50">
        <f t="shared" si="5"/>
        <v>1.836759197118383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2.9489999999999998</v>
      </c>
      <c r="L48" s="50">
        <f t="shared" si="5"/>
        <v>1.836759197118383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2.9489999999999998</v>
      </c>
      <c r="L49" s="50">
        <f t="shared" si="5"/>
        <v>1.836759197118383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2.9489999999999998</v>
      </c>
      <c r="L50" s="50">
        <f t="shared" si="5"/>
        <v>1.836759197118383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2.9489999999999998</v>
      </c>
      <c r="L51" s="50">
        <f t="shared" si="5"/>
        <v>1.836759197118383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2.9489999999999998</v>
      </c>
      <c r="L52" s="50">
        <f t="shared" si="7"/>
        <v>1.836759197118383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2.9489999999999998</v>
      </c>
      <c r="L53" s="50">
        <f t="shared" si="7"/>
        <v>1.836759197118383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2.9489999999999998</v>
      </c>
      <c r="L54" s="50">
        <f t="shared" si="7"/>
        <v>1.836759197118383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2.9489999999999998</v>
      </c>
      <c r="L55" s="50">
        <f t="shared" si="7"/>
        <v>1.836759197118383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2.9489999999999998</v>
      </c>
      <c r="L56" s="50">
        <f t="shared" si="7"/>
        <v>1.836759197118383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2.9489999999999998</v>
      </c>
      <c r="L57" s="50">
        <f t="shared" si="7"/>
        <v>1.836759197118383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2.9489999999999998</v>
      </c>
      <c r="L58" s="50">
        <f t="shared" si="7"/>
        <v>1.836759197118383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2.9489999999999998</v>
      </c>
      <c r="L59" s="50">
        <f t="shared" si="7"/>
        <v>1.836759197118383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2.9489999999999998</v>
      </c>
      <c r="L60" s="50">
        <f t="shared" si="7"/>
        <v>1.836759197118383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2.9489999999999998</v>
      </c>
      <c r="L61" s="50">
        <f t="shared" si="7"/>
        <v>1.836759197118383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2.9489999999999998</v>
      </c>
      <c r="L62" s="50">
        <f t="shared" si="7"/>
        <v>1.836759197118383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1.9286285646825851</v>
      </c>
      <c r="I2" s="56">
        <f>G2-I9</f>
        <v>0.17921336000423138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'GM -Sept'!K3</f>
        <v>2.1838981037265706</v>
      </c>
      <c r="L3" s="66">
        <f>'GM -Sept'!L3</f>
        <v>3.8330000000000002</v>
      </c>
      <c r="M3" s="66">
        <f>'GM -Sept'!M3</f>
        <v>1.9457708871662234</v>
      </c>
    </row>
    <row r="4" spans="1:13" ht="18.75">
      <c r="A4" s="7"/>
      <c r="B4" s="22" t="s">
        <v>22</v>
      </c>
      <c r="C4" s="62">
        <f>L12</f>
        <v>2.7069999999999999</v>
      </c>
      <c r="D4" s="9" t="s">
        <v>23</v>
      </c>
      <c r="E4" s="62">
        <f>K12</f>
        <v>2.0280115506666676</v>
      </c>
      <c r="F4" s="8"/>
      <c r="G4" s="8"/>
      <c r="H4" s="8"/>
      <c r="I4" s="8"/>
      <c r="J4" s="3" t="s">
        <v>9</v>
      </c>
      <c r="K4" s="66">
        <f>'GM -Sept'!K4</f>
        <v>2.1978289319200215</v>
      </c>
      <c r="L4" s="66">
        <f>'GM -Sept'!L4</f>
        <v>3.3359999999999999</v>
      </c>
      <c r="M4" s="66">
        <f>'GM -Sept'!M4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1.7388252678241596</v>
      </c>
      <c r="D5" s="7"/>
      <c r="E5" s="7"/>
      <c r="F5" s="8"/>
      <c r="G5" s="8"/>
      <c r="H5" s="8"/>
      <c r="I5" s="8"/>
      <c r="J5" s="3" t="s">
        <v>10</v>
      </c>
      <c r="K5" s="66">
        <f>'GM -Sept'!K5</f>
        <v>2.2243203021568574</v>
      </c>
      <c r="L5" s="66">
        <f>'GM -Sept'!L5</f>
        <v>3.2810000000000001</v>
      </c>
      <c r="M5" s="66">
        <f>'GM -Sept'!M5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'GM -Sept'!K6</f>
        <v>2.1185413343579471</v>
      </c>
      <c r="L6" s="66">
        <f>'GM -Sept'!L6</f>
        <v>2.7480000000000002</v>
      </c>
      <c r="M6" s="66">
        <f>'GM -Sept'!M6</f>
        <v>1.8449966193373881</v>
      </c>
    </row>
    <row r="7" spans="1:13" ht="15.75">
      <c r="A7" s="7"/>
      <c r="B7" s="25">
        <f>1+1/(12*C5)+1/(288*C5*C5)-139/(51840*C5*C5*C5)</f>
        <v>1.0485634687272052</v>
      </c>
      <c r="C7" s="13" t="s">
        <v>26</v>
      </c>
      <c r="D7" s="12"/>
      <c r="E7" s="12"/>
      <c r="J7" s="3" t="s">
        <v>12</v>
      </c>
      <c r="K7" s="66">
        <f>'GM -Sept'!K7</f>
        <v>2.1212330383854492</v>
      </c>
      <c r="L7" s="66">
        <f>'GM -Sept'!L7</f>
        <v>3.254</v>
      </c>
      <c r="M7" s="66">
        <f>'GM -Sept'!M7</f>
        <v>1.8621820615795657</v>
      </c>
    </row>
    <row r="8" spans="1:13" ht="15.75">
      <c r="A8" s="7"/>
      <c r="B8" s="26">
        <f>EXP(-C5)</f>
        <v>0.17572671123525316</v>
      </c>
      <c r="C8" s="14"/>
      <c r="D8" s="7"/>
      <c r="E8" s="7"/>
      <c r="G8" s="96"/>
      <c r="I8" s="15" t="s">
        <v>50</v>
      </c>
      <c r="J8" s="3" t="s">
        <v>13</v>
      </c>
      <c r="K8" s="66">
        <f>'GM -Sept'!K8</f>
        <v>2.0451871609332199</v>
      </c>
      <c r="L8" s="66">
        <f>'GM -Sept'!L8</f>
        <v>3.0859999999999999</v>
      </c>
      <c r="M8" s="66">
        <f>'GM -Sept'!M8</f>
        <v>1.7795307443365633</v>
      </c>
    </row>
    <row r="9" spans="1:13" ht="15.75">
      <c r="A9" s="7"/>
      <c r="B9" s="27">
        <f>POWER(C5,C5-1)</f>
        <v>1.5048983328972541</v>
      </c>
      <c r="C9" s="16"/>
      <c r="D9" s="7"/>
      <c r="E9" s="7"/>
      <c r="F9" s="20">
        <f>E20/I9</f>
        <v>0.41075944371457668</v>
      </c>
      <c r="G9" s="97"/>
      <c r="I9" s="63">
        <f>M12</f>
        <v>1.7494152046783538</v>
      </c>
      <c r="J9" s="3" t="s">
        <v>14</v>
      </c>
      <c r="K9" s="66">
        <f>'GM -Sept'!K9</f>
        <v>2.0257467401292226</v>
      </c>
      <c r="L9" s="66">
        <f>'GM -Sept'!L9</f>
        <v>3.149</v>
      </c>
      <c r="M9" s="66">
        <f>'GM -Sept'!M9</f>
        <v>1.7734685255597809</v>
      </c>
    </row>
    <row r="10" spans="1:13" ht="15.75">
      <c r="A10" s="7"/>
      <c r="B10" s="28">
        <f>SQRT(C5*2*22/7)</f>
        <v>3.3060185762217502</v>
      </c>
      <c r="C10" s="17"/>
      <c r="D10" s="7"/>
      <c r="E10" s="7"/>
      <c r="G10" s="97"/>
      <c r="J10" s="3" t="s">
        <v>15</v>
      </c>
      <c r="K10" s="66">
        <f>'GM -Sept'!K10</f>
        <v>2.0363235423826707</v>
      </c>
      <c r="L10" s="66">
        <f>'GM -Sept'!L10</f>
        <v>2.548</v>
      </c>
      <c r="M10" s="66">
        <f>'GM -Sept'!M10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3.2117428404006242E-2</v>
      </c>
      <c r="H11" s="60" t="s">
        <v>45</v>
      </c>
      <c r="I11" s="60"/>
      <c r="J11" s="3" t="s">
        <v>16</v>
      </c>
      <c r="K11" s="66">
        <f>'GM -Sept'!K11</f>
        <v>1.836759197118383</v>
      </c>
      <c r="L11" s="66">
        <f>'GM -Sept'!L11</f>
        <v>2.9489999999999998</v>
      </c>
      <c r="M11" s="66">
        <f>'GM -Sept'!M11</f>
        <v>1.5898268398268449</v>
      </c>
    </row>
    <row r="12" spans="1:13" ht="21">
      <c r="A12" s="4" t="s">
        <v>27</v>
      </c>
      <c r="B12" s="29">
        <f>B7*B8*B9*B10</f>
        <v>0.91673741124654895</v>
      </c>
      <c r="C12" s="98"/>
      <c r="D12" s="98"/>
      <c r="E12" s="10"/>
      <c r="F12" t="s">
        <v>42</v>
      </c>
      <c r="G12" s="57">
        <f>(H17-I9)*(H17-I9)</f>
        <v>2.9674093175080449E-3</v>
      </c>
      <c r="H12" s="60" t="s">
        <v>46</v>
      </c>
      <c r="I12" s="60">
        <f>SQRT(G12)</f>
        <v>5.4473932458636076E-2</v>
      </c>
      <c r="J12" s="3" t="s">
        <v>17</v>
      </c>
      <c r="K12" s="66">
        <f>'GM -Sept'!K12</f>
        <v>2.0280115506666676</v>
      </c>
      <c r="L12" s="66">
        <f>'GM -Sept'!L12</f>
        <v>2.7069999999999999</v>
      </c>
      <c r="M12" s="66">
        <f>'GM -Sept'!M12</f>
        <v>1.7494152046783538</v>
      </c>
    </row>
    <row r="13" spans="1:13" ht="18.75">
      <c r="A13" s="7"/>
      <c r="B13" s="22" t="s">
        <v>22</v>
      </c>
      <c r="C13" s="10">
        <f>C4</f>
        <v>2.7069999999999999</v>
      </c>
      <c r="D13" s="9" t="s">
        <v>23</v>
      </c>
      <c r="E13" s="10">
        <f>E4</f>
        <v>2.0280115506666676</v>
      </c>
      <c r="F13" t="s">
        <v>43</v>
      </c>
      <c r="G13" s="57">
        <f>(H17-G2)*(H17-G2)</f>
        <v>1.5559924784402821E-2</v>
      </c>
      <c r="H13" s="60" t="s">
        <v>47</v>
      </c>
      <c r="I13" s="61">
        <f>1-G12/G13</f>
        <v>0.80929153844737356</v>
      </c>
      <c r="J13" s="3" t="s">
        <v>18</v>
      </c>
      <c r="K13" s="66">
        <f>'GM -Sept'!K13</f>
        <v>2.0528935645995503</v>
      </c>
      <c r="L13" s="66">
        <f>'GM -Sept'!L13</f>
        <v>2.5609999999999999</v>
      </c>
      <c r="M13" s="66">
        <f>'GM -Sept'!M13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1.3694126339120798</v>
      </c>
      <c r="D14" s="7"/>
      <c r="E14" s="7"/>
      <c r="F14" s="99" t="s">
        <v>32</v>
      </c>
      <c r="G14" s="100"/>
      <c r="H14" s="59">
        <f>E13*E13*(B12-B20)</f>
        <v>0.51636988691072072</v>
      </c>
      <c r="J14" s="3" t="s">
        <v>19</v>
      </c>
      <c r="K14" s="66">
        <f>'GM -Sept'!K14</f>
        <v>2.0359099662396671</v>
      </c>
      <c r="L14" s="66">
        <f>'GM -Sept'!L14</f>
        <v>2.9060000000000001</v>
      </c>
      <c r="M14" s="66">
        <f>'GM -Sept'!M14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'GM -Sept'!K15</f>
        <v>2.0856891698804727</v>
      </c>
      <c r="L15" s="66">
        <f>'GM -Sept'!L15</f>
        <v>3.02</v>
      </c>
      <c r="M15" s="66">
        <f>'GM -Sept'!M15</f>
        <v>1.809278652257581</v>
      </c>
    </row>
    <row r="16" spans="1:13">
      <c r="A16" s="7"/>
      <c r="B16" s="25">
        <f>1+1/(12*C14)+1/(288*C14*C14)-139/(51840*C14*C14*C14)</f>
        <v>1.0616607937039748</v>
      </c>
      <c r="C16" s="13" t="s">
        <v>26</v>
      </c>
      <c r="D16" s="12"/>
      <c r="E16" s="12"/>
    </row>
    <row r="17" spans="1:15" ht="21">
      <c r="A17" s="7"/>
      <c r="B17" s="26">
        <f>EXP(-C14)</f>
        <v>0.25425625720544293</v>
      </c>
      <c r="C17" s="14"/>
      <c r="D17" s="7"/>
      <c r="E17" s="7"/>
      <c r="F17" s="99" t="s">
        <v>51</v>
      </c>
      <c r="G17" s="100"/>
      <c r="H17" s="35">
        <f>E13*B21</f>
        <v>1.8038891371369898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1.1231493408288165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2.7069999999999999</v>
      </c>
      <c r="L18" s="54">
        <f>E4</f>
        <v>2.0280115506666676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2.9338944350502434</v>
      </c>
      <c r="C19" s="17"/>
      <c r="D19" s="7"/>
      <c r="E19" s="7"/>
      <c r="F19" s="33"/>
      <c r="G19" s="34"/>
      <c r="J19" s="7">
        <v>0.25</v>
      </c>
      <c r="K19" s="50">
        <f>K18</f>
        <v>2.7069999999999999</v>
      </c>
      <c r="L19" s="50">
        <f>L18</f>
        <v>2.0280115506666676</v>
      </c>
      <c r="M19" s="51">
        <f>N19-N18</f>
        <v>3.4532896863953555E-3</v>
      </c>
      <c r="N19" s="52">
        <f t="shared" ref="N19:N49" si="0">WEIBULL(J19,K19,L19,TRUE)</f>
        <v>3.4532896863953555E-3</v>
      </c>
      <c r="O19">
        <f t="shared" ref="O19:O62" si="1">J19*M19</f>
        <v>8.6332242159883887E-4</v>
      </c>
    </row>
    <row r="20" spans="1:15" ht="21">
      <c r="A20" s="4" t="s">
        <v>29</v>
      </c>
      <c r="B20" s="29">
        <f>B21*B21</f>
        <v>0.79118644506561719</v>
      </c>
      <c r="C20" s="88" t="s">
        <v>30</v>
      </c>
      <c r="D20" s="89"/>
      <c r="E20" s="10">
        <f>E13*SQRT(B12-B20)</f>
        <v>0.71858881629950289</v>
      </c>
      <c r="F20" s="34"/>
      <c r="G20" s="34"/>
      <c r="J20" s="7">
        <v>0.5</v>
      </c>
      <c r="K20" s="50">
        <f t="shared" ref="K20:L35" si="2">K19</f>
        <v>2.7069999999999999</v>
      </c>
      <c r="L20" s="50">
        <f t="shared" si="2"/>
        <v>2.0280115506666676</v>
      </c>
      <c r="M20" s="51">
        <f t="shared" ref="M20:M62" si="3">N20-N19</f>
        <v>1.8881225892186104E-2</v>
      </c>
      <c r="N20" s="52">
        <f t="shared" si="0"/>
        <v>2.233451557858146E-2</v>
      </c>
      <c r="O20">
        <f t="shared" si="1"/>
        <v>9.4406129460930521E-3</v>
      </c>
    </row>
    <row r="21" spans="1:15" ht="21">
      <c r="A21" s="4" t="s">
        <v>31</v>
      </c>
      <c r="B21" s="29">
        <f>B16*B17*B18*B19</f>
        <v>0.88948661882324975</v>
      </c>
      <c r="C21" s="90"/>
      <c r="D21" s="91"/>
      <c r="E21" s="19"/>
      <c r="F21" s="37" t="s">
        <v>33</v>
      </c>
      <c r="G21" s="38">
        <f>I9-H17</f>
        <v>-5.4473932458636076E-2</v>
      </c>
      <c r="J21" s="7">
        <v>0.75</v>
      </c>
      <c r="K21" s="50">
        <f t="shared" si="2"/>
        <v>2.7069999999999999</v>
      </c>
      <c r="L21" s="50">
        <f t="shared" si="2"/>
        <v>2.0280115506666676</v>
      </c>
      <c r="M21" s="51">
        <f t="shared" si="3"/>
        <v>4.3119232642565897E-2</v>
      </c>
      <c r="N21" s="52">
        <f t="shared" si="0"/>
        <v>6.5453748221147356E-2</v>
      </c>
      <c r="O21">
        <f t="shared" si="1"/>
        <v>3.2339424481924423E-2</v>
      </c>
    </row>
    <row r="22" spans="1:15">
      <c r="J22" s="7">
        <v>1</v>
      </c>
      <c r="K22" s="50">
        <f t="shared" si="2"/>
        <v>2.7069999999999999</v>
      </c>
      <c r="L22" s="50">
        <f t="shared" si="2"/>
        <v>2.0280115506666676</v>
      </c>
      <c r="M22" s="51">
        <f t="shared" si="3"/>
        <v>7.1674536009228129E-2</v>
      </c>
      <c r="N22" s="52">
        <f t="shared" si="0"/>
        <v>0.13712828423037549</v>
      </c>
      <c r="O22">
        <f t="shared" si="1"/>
        <v>7.1674536009228129E-2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2.7069999999999999</v>
      </c>
      <c r="L23" s="50">
        <f t="shared" si="2"/>
        <v>2.0280115506666676</v>
      </c>
      <c r="M23" s="51">
        <f t="shared" si="3"/>
        <v>9.9365060837234065E-2</v>
      </c>
      <c r="N23" s="52">
        <f t="shared" si="0"/>
        <v>0.23649334506760955</v>
      </c>
      <c r="O23">
        <f t="shared" si="1"/>
        <v>0.12420632604654258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1.9286285646825851</v>
      </c>
      <c r="J24" s="7">
        <f t="shared" ref="J24:J55" si="4">J23+0.25</f>
        <v>1.5</v>
      </c>
      <c r="K24" s="50">
        <f t="shared" si="2"/>
        <v>2.7069999999999999</v>
      </c>
      <c r="L24" s="50">
        <f t="shared" si="2"/>
        <v>2.0280115506666676</v>
      </c>
      <c r="M24" s="51">
        <f t="shared" si="3"/>
        <v>0.12076822561390077</v>
      </c>
      <c r="N24" s="52">
        <f t="shared" si="0"/>
        <v>0.35726157068151032</v>
      </c>
      <c r="O24">
        <f t="shared" si="1"/>
        <v>0.18115233842085116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2.7069999999999999</v>
      </c>
      <c r="L25" s="50">
        <f t="shared" si="2"/>
        <v>2.0280115506666676</v>
      </c>
      <c r="M25" s="51">
        <f t="shared" si="3"/>
        <v>0.13149536899893632</v>
      </c>
      <c r="N25" s="52">
        <f t="shared" si="0"/>
        <v>0.48875693968044664</v>
      </c>
      <c r="O25">
        <f t="shared" si="1"/>
        <v>0.23011689574813857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2.7069999999999999</v>
      </c>
      <c r="L26" s="50">
        <f t="shared" si="2"/>
        <v>2.0280115506666676</v>
      </c>
      <c r="M26" s="51">
        <f t="shared" si="3"/>
        <v>0.12951598516907237</v>
      </c>
      <c r="N26" s="52">
        <f t="shared" si="0"/>
        <v>0.61827292484951901</v>
      </c>
      <c r="O26">
        <f t="shared" si="1"/>
        <v>0.25903197033814473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2.7069999999999999</v>
      </c>
      <c r="L27" s="50">
        <f t="shared" si="2"/>
        <v>2.0280115506666676</v>
      </c>
      <c r="M27" s="51">
        <f t="shared" si="3"/>
        <v>0.11584509461687464</v>
      </c>
      <c r="N27" s="52">
        <f t="shared" si="0"/>
        <v>0.73411801946639366</v>
      </c>
      <c r="O27">
        <f t="shared" si="1"/>
        <v>0.26065146288796792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2.7069999999999999</v>
      </c>
      <c r="L28" s="50">
        <f t="shared" si="2"/>
        <v>2.0280115506666676</v>
      </c>
      <c r="M28" s="51">
        <f t="shared" si="3"/>
        <v>9.4165579205802707E-2</v>
      </c>
      <c r="N28" s="52">
        <f t="shared" si="0"/>
        <v>0.82828359867219636</v>
      </c>
      <c r="O28">
        <f t="shared" si="1"/>
        <v>0.23541394801450677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2.7069999999999999</v>
      </c>
      <c r="L29" s="50">
        <f t="shared" si="2"/>
        <v>2.0280115506666676</v>
      </c>
      <c r="M29" s="51">
        <f t="shared" si="3"/>
        <v>6.9485410719404728E-2</v>
      </c>
      <c r="N29" s="52">
        <f t="shared" si="0"/>
        <v>0.89776900939160109</v>
      </c>
      <c r="O29">
        <f t="shared" si="1"/>
        <v>0.191084879478363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2.7069999999999999</v>
      </c>
      <c r="L30" s="50">
        <f t="shared" si="2"/>
        <v>2.0280115506666676</v>
      </c>
      <c r="M30" s="51">
        <f t="shared" si="3"/>
        <v>4.6443622551000763E-2</v>
      </c>
      <c r="N30" s="52">
        <f t="shared" si="0"/>
        <v>0.94421263194260185</v>
      </c>
      <c r="O30">
        <f t="shared" si="1"/>
        <v>0.13933086765300229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2.7069999999999999</v>
      </c>
      <c r="L31" s="50">
        <f t="shared" si="2"/>
        <v>2.0280115506666676</v>
      </c>
      <c r="M31" s="51">
        <f t="shared" si="3"/>
        <v>2.8036836661674558E-2</v>
      </c>
      <c r="N31" s="52">
        <f t="shared" si="0"/>
        <v>0.97224946860427641</v>
      </c>
      <c r="O31">
        <f t="shared" si="1"/>
        <v>9.1119719150442313E-2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2.7069999999999999</v>
      </c>
      <c r="L32" s="50">
        <f t="shared" si="2"/>
        <v>2.0280115506666676</v>
      </c>
      <c r="M32" s="51">
        <f t="shared" si="3"/>
        <v>1.5235079378047134E-2</v>
      </c>
      <c r="N32" s="52">
        <f t="shared" si="0"/>
        <v>0.98748454798232355</v>
      </c>
      <c r="O32">
        <f t="shared" si="1"/>
        <v>5.3322777823164969E-2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2.7069999999999999</v>
      </c>
      <c r="L33" s="50">
        <f t="shared" si="2"/>
        <v>2.0280115506666676</v>
      </c>
      <c r="M33" s="51">
        <f t="shared" si="3"/>
        <v>7.4248214197439877E-3</v>
      </c>
      <c r="N33" s="52">
        <f t="shared" si="0"/>
        <v>0.99490936940206753</v>
      </c>
      <c r="O33">
        <f t="shared" si="1"/>
        <v>2.7843080324039954E-2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2.7069999999999999</v>
      </c>
      <c r="L34" s="50">
        <f t="shared" si="2"/>
        <v>2.0280115506666676</v>
      </c>
      <c r="M34" s="51">
        <f t="shared" si="3"/>
        <v>3.2328091775271073E-3</v>
      </c>
      <c r="N34" s="52">
        <f t="shared" si="0"/>
        <v>0.99814217857959464</v>
      </c>
      <c r="O34">
        <f t="shared" si="1"/>
        <v>1.2931236710108429E-2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2.7069999999999999</v>
      </c>
      <c r="L35" s="50">
        <f t="shared" si="2"/>
        <v>2.0280115506666676</v>
      </c>
      <c r="M35" s="51">
        <f t="shared" si="3"/>
        <v>1.2525576589395016E-3</v>
      </c>
      <c r="N35" s="52">
        <f t="shared" si="0"/>
        <v>0.99939473623853414</v>
      </c>
      <c r="O35">
        <f t="shared" si="1"/>
        <v>5.3233700504928816E-3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2.7069999999999999</v>
      </c>
      <c r="L36" s="50">
        <f t="shared" si="5"/>
        <v>2.0280115506666676</v>
      </c>
      <c r="M36" s="51">
        <f t="shared" si="3"/>
        <v>4.3010387496011937E-4</v>
      </c>
      <c r="N36" s="52">
        <f t="shared" si="0"/>
        <v>0.99982484011349426</v>
      </c>
      <c r="O36">
        <f t="shared" si="1"/>
        <v>1.9354674373205372E-3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2.7069999999999999</v>
      </c>
      <c r="L37" s="50">
        <f t="shared" si="5"/>
        <v>2.0280115506666676</v>
      </c>
      <c r="M37" s="51">
        <f t="shared" si="3"/>
        <v>1.3035227333613175E-4</v>
      </c>
      <c r="N37" s="52">
        <f t="shared" si="0"/>
        <v>0.99995519238683039</v>
      </c>
      <c r="O37">
        <f t="shared" si="1"/>
        <v>6.1917329834662582E-4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2.7069999999999999</v>
      </c>
      <c r="L38" s="50">
        <f t="shared" si="5"/>
        <v>2.0280115506666676</v>
      </c>
      <c r="M38" s="51">
        <f t="shared" si="3"/>
        <v>3.4724181933398768E-5</v>
      </c>
      <c r="N38" s="52">
        <f t="shared" si="0"/>
        <v>0.99998991656876379</v>
      </c>
      <c r="O38">
        <f t="shared" si="1"/>
        <v>1.7362090966699384E-4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2.7069999999999999</v>
      </c>
      <c r="L39" s="50">
        <f t="shared" si="5"/>
        <v>2.0280115506666676</v>
      </c>
      <c r="M39" s="51">
        <f t="shared" si="3"/>
        <v>8.0966573885454807E-6</v>
      </c>
      <c r="N39" s="52">
        <f t="shared" si="0"/>
        <v>0.99999801322615234</v>
      </c>
      <c r="O39">
        <f t="shared" si="1"/>
        <v>4.2507451289863774E-5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2.7069999999999999</v>
      </c>
      <c r="L40" s="50">
        <f t="shared" si="5"/>
        <v>2.0280115506666676</v>
      </c>
      <c r="M40" s="51">
        <f t="shared" si="3"/>
        <v>1.6456231942685307E-6</v>
      </c>
      <c r="N40" s="52">
        <f t="shared" si="0"/>
        <v>0.99999965884934661</v>
      </c>
      <c r="O40">
        <f t="shared" si="1"/>
        <v>9.0509275684769186E-6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2.7069999999999999</v>
      </c>
      <c r="L41" s="50">
        <f t="shared" si="5"/>
        <v>2.0280115506666676</v>
      </c>
      <c r="M41" s="51">
        <f t="shared" si="3"/>
        <v>2.9033425619218178E-7</v>
      </c>
      <c r="N41" s="52">
        <f t="shared" si="0"/>
        <v>0.9999999491836028</v>
      </c>
      <c r="O41">
        <f t="shared" si="1"/>
        <v>1.6694219731050453E-6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2.7069999999999999</v>
      </c>
      <c r="L42" s="50">
        <f t="shared" si="5"/>
        <v>2.0280115506666676</v>
      </c>
      <c r="M42" s="51">
        <f t="shared" si="3"/>
        <v>4.4279824584769756E-8</v>
      </c>
      <c r="N42" s="52">
        <f t="shared" si="0"/>
        <v>0.99999999346342738</v>
      </c>
      <c r="O42">
        <f t="shared" si="1"/>
        <v>2.6567894750861853E-7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2.7069999999999999</v>
      </c>
      <c r="L43" s="50">
        <f t="shared" si="5"/>
        <v>2.0280115506666676</v>
      </c>
      <c r="M43" s="51">
        <f t="shared" si="3"/>
        <v>5.8137387126677709E-9</v>
      </c>
      <c r="N43" s="52">
        <f t="shared" si="0"/>
        <v>0.9999999992771661</v>
      </c>
      <c r="O43">
        <f t="shared" si="1"/>
        <v>3.6335866954173568E-8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2.7069999999999999</v>
      </c>
      <c r="L44" s="50">
        <f t="shared" si="5"/>
        <v>2.0280115506666676</v>
      </c>
      <c r="M44" s="51">
        <f t="shared" si="3"/>
        <v>6.5441974061997144E-10</v>
      </c>
      <c r="N44" s="52">
        <f t="shared" si="0"/>
        <v>0.99999999993158584</v>
      </c>
      <c r="O44">
        <f t="shared" si="1"/>
        <v>4.2537283140298143E-9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2.7069999999999999</v>
      </c>
      <c r="L45" s="50">
        <f t="shared" si="5"/>
        <v>2.0280115506666676</v>
      </c>
      <c r="M45" s="51">
        <f t="shared" si="3"/>
        <v>6.2896243768761906E-11</v>
      </c>
      <c r="N45" s="52">
        <f t="shared" si="0"/>
        <v>0.99999999999448208</v>
      </c>
      <c r="O45">
        <f t="shared" si="1"/>
        <v>4.2454964543914286E-10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2.7069999999999999</v>
      </c>
      <c r="L46" s="50">
        <f t="shared" si="5"/>
        <v>2.0280115506666676</v>
      </c>
      <c r="M46" s="51">
        <f t="shared" si="3"/>
        <v>5.1403326040144748E-12</v>
      </c>
      <c r="N46" s="52">
        <f t="shared" si="0"/>
        <v>0.99999999999962241</v>
      </c>
      <c r="O46">
        <f t="shared" si="1"/>
        <v>3.5982328228101323E-11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2.7069999999999999</v>
      </c>
      <c r="L47" s="50">
        <f t="shared" si="5"/>
        <v>2.0280115506666676</v>
      </c>
      <c r="M47" s="51">
        <f t="shared" si="3"/>
        <v>3.5571545708990016E-13</v>
      </c>
      <c r="N47" s="52">
        <f t="shared" si="0"/>
        <v>0.99999999999997813</v>
      </c>
      <c r="O47">
        <f t="shared" si="1"/>
        <v>2.5789370639017761E-12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2.7069999999999999</v>
      </c>
      <c r="L48" s="50">
        <f t="shared" si="5"/>
        <v>2.0280115506666676</v>
      </c>
      <c r="M48" s="51">
        <f t="shared" si="3"/>
        <v>2.0761170560490427E-14</v>
      </c>
      <c r="N48" s="52">
        <f t="shared" si="0"/>
        <v>0.99999999999999889</v>
      </c>
      <c r="O48">
        <f t="shared" si="1"/>
        <v>1.557087792036782E-13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2.7069999999999999</v>
      </c>
      <c r="L49" s="50">
        <f t="shared" si="5"/>
        <v>2.0280115506666676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2.7069999999999999</v>
      </c>
      <c r="L50" s="50">
        <f t="shared" si="5"/>
        <v>2.0280115506666676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2.7069999999999999</v>
      </c>
      <c r="L51" s="50">
        <f t="shared" si="5"/>
        <v>2.0280115506666676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2.7069999999999999</v>
      </c>
      <c r="L52" s="50">
        <f t="shared" si="7"/>
        <v>2.0280115506666676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2.7069999999999999</v>
      </c>
      <c r="L53" s="50">
        <f t="shared" si="7"/>
        <v>2.0280115506666676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2.7069999999999999</v>
      </c>
      <c r="L54" s="50">
        <f t="shared" si="7"/>
        <v>2.0280115506666676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2.7069999999999999</v>
      </c>
      <c r="L55" s="50">
        <f t="shared" si="7"/>
        <v>2.0280115506666676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2.7069999999999999</v>
      </c>
      <c r="L56" s="50">
        <f t="shared" si="7"/>
        <v>2.0280115506666676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2.7069999999999999</v>
      </c>
      <c r="L57" s="50">
        <f t="shared" si="7"/>
        <v>2.0280115506666676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2.7069999999999999</v>
      </c>
      <c r="L58" s="50">
        <f t="shared" si="7"/>
        <v>2.0280115506666676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2.7069999999999999</v>
      </c>
      <c r="L59" s="50">
        <f t="shared" si="7"/>
        <v>2.0280115506666676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2.7069999999999999</v>
      </c>
      <c r="L60" s="50">
        <f t="shared" si="7"/>
        <v>2.0280115506666676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2.7069999999999999</v>
      </c>
      <c r="L61" s="50">
        <f t="shared" si="7"/>
        <v>2.0280115506666676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2.7069999999999999</v>
      </c>
      <c r="L62" s="50">
        <f t="shared" si="7"/>
        <v>2.0280115506666676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O85"/>
  <sheetViews>
    <sheetView topLeftCell="E1" workbookViewId="0">
      <selection activeCell="L11" sqref="L11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1.9475987722545915</v>
      </c>
      <c r="I2" s="56">
        <f>G2-I9</f>
        <v>0.19722947231881705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'GM -Oct'!K3</f>
        <v>2.1838981037265706</v>
      </c>
      <c r="L3" s="66">
        <f>'GM -Oct'!L3</f>
        <v>3.8330000000000002</v>
      </c>
      <c r="M3" s="66">
        <f>'GM -Oct'!M3</f>
        <v>1.9457708871662234</v>
      </c>
    </row>
    <row r="4" spans="1:13" ht="18.75">
      <c r="A4" s="7"/>
      <c r="B4" s="22" t="s">
        <v>22</v>
      </c>
      <c r="C4" s="62">
        <f>L13</f>
        <v>2.5609999999999999</v>
      </c>
      <c r="D4" s="9" t="s">
        <v>23</v>
      </c>
      <c r="E4" s="62">
        <f>K13</f>
        <v>2.0528935645995503</v>
      </c>
      <c r="F4" s="8"/>
      <c r="G4" s="8"/>
      <c r="H4" s="8"/>
      <c r="I4" s="8"/>
      <c r="J4" s="3" t="s">
        <v>9</v>
      </c>
      <c r="K4" s="66">
        <f>'GM -Oct'!K4</f>
        <v>2.1978289319200215</v>
      </c>
      <c r="L4" s="66">
        <f>'GM -Oct'!L4</f>
        <v>3.3359999999999999</v>
      </c>
      <c r="M4" s="66">
        <f>'GM -Oct'!M4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1.7809449433814917</v>
      </c>
      <c r="D5" s="7"/>
      <c r="E5" s="7"/>
      <c r="F5" s="8"/>
      <c r="G5" s="8"/>
      <c r="H5" s="8"/>
      <c r="I5" s="8"/>
      <c r="J5" s="3" t="s">
        <v>10</v>
      </c>
      <c r="K5" s="66">
        <f>'GM -Oct'!K5</f>
        <v>2.2243203021568574</v>
      </c>
      <c r="L5" s="66">
        <f>'GM -Oct'!L5</f>
        <v>3.2810000000000001</v>
      </c>
      <c r="M5" s="66">
        <f>'GM -Oct'!M5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'GM -Oct'!K6</f>
        <v>2.1185413343579471</v>
      </c>
      <c r="L6" s="66">
        <f>'GM -Oct'!L6</f>
        <v>2.7480000000000002</v>
      </c>
      <c r="M6" s="66">
        <f>'GM -Oct'!M6</f>
        <v>1.8449966193373881</v>
      </c>
    </row>
    <row r="7" spans="1:13" ht="15.75">
      <c r="A7" s="7"/>
      <c r="B7" s="25">
        <f>1+1/(12*C5)+1/(288*C5*C5)-139/(51840*C5*C5*C5)</f>
        <v>1.0474116908628295</v>
      </c>
      <c r="C7" s="13" t="s">
        <v>26</v>
      </c>
      <c r="D7" s="12"/>
      <c r="E7" s="12"/>
      <c r="J7" s="3" t="s">
        <v>12</v>
      </c>
      <c r="K7" s="66">
        <f>'GM -Oct'!K7</f>
        <v>2.1212330383854492</v>
      </c>
      <c r="L7" s="66">
        <f>'GM -Oct'!L7</f>
        <v>3.254</v>
      </c>
      <c r="M7" s="66">
        <f>'GM -Oct'!M7</f>
        <v>1.8621820615795657</v>
      </c>
    </row>
    <row r="8" spans="1:13" ht="15.75">
      <c r="A8" s="7"/>
      <c r="B8" s="26">
        <f>EXP(-C5)</f>
        <v>0.16847886903377579</v>
      </c>
      <c r="C8" s="14"/>
      <c r="D8" s="7"/>
      <c r="E8" s="7"/>
      <c r="G8" s="96"/>
      <c r="I8" s="15" t="s">
        <v>50</v>
      </c>
      <c r="J8" s="3" t="s">
        <v>13</v>
      </c>
      <c r="K8" s="66">
        <f>'GM -Oct'!K8</f>
        <v>2.0451871609332199</v>
      </c>
      <c r="L8" s="66">
        <f>'GM -Oct'!L8</f>
        <v>3.0859999999999999</v>
      </c>
      <c r="M8" s="66">
        <f>'GM -Oct'!M8</f>
        <v>1.7795307443365633</v>
      </c>
    </row>
    <row r="9" spans="1:13" ht="15.75">
      <c r="A9" s="7"/>
      <c r="B9" s="27">
        <f>POWER(C5,C5-1)</f>
        <v>1.5694382598908381</v>
      </c>
      <c r="C9" s="16"/>
      <c r="D9" s="7"/>
      <c r="E9" s="7"/>
      <c r="F9" s="20">
        <f>E20/I9</f>
        <v>0.43596771388539463</v>
      </c>
      <c r="G9" s="97"/>
      <c r="I9" s="63">
        <f>M13</f>
        <v>1.7503692999357745</v>
      </c>
      <c r="J9" s="3" t="s">
        <v>14</v>
      </c>
      <c r="K9" s="66">
        <f>'GM -Oct'!K9</f>
        <v>2.0257467401292226</v>
      </c>
      <c r="L9" s="66">
        <f>'GM -Oct'!L9</f>
        <v>3.149</v>
      </c>
      <c r="M9" s="66">
        <f>'GM -Oct'!M9</f>
        <v>1.7734685255597809</v>
      </c>
    </row>
    <row r="10" spans="1:13" ht="15.75">
      <c r="A10" s="7"/>
      <c r="B10" s="28">
        <f>SQRT(C5*2*22/7)</f>
        <v>3.3458199402663111</v>
      </c>
      <c r="C10" s="17"/>
      <c r="D10" s="7"/>
      <c r="E10" s="7"/>
      <c r="G10" s="97"/>
      <c r="J10" s="3" t="s">
        <v>15</v>
      </c>
      <c r="K10" s="66">
        <f>'GM -Oct'!K10</f>
        <v>2.0363235423826707</v>
      </c>
      <c r="L10" s="66">
        <f>'GM -Oct'!L10</f>
        <v>2.548</v>
      </c>
      <c r="M10" s="66">
        <f>'GM -Oct'!M10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3.8899464751159019E-2</v>
      </c>
      <c r="H11" s="60" t="s">
        <v>45</v>
      </c>
      <c r="I11" s="60"/>
      <c r="J11" s="3" t="s">
        <v>16</v>
      </c>
      <c r="K11" s="66">
        <f>'GM -Oct'!K11</f>
        <v>1.836759197118383</v>
      </c>
      <c r="L11" s="66">
        <f>'GM -Oct'!L11</f>
        <v>2.9489999999999998</v>
      </c>
      <c r="M11" s="66">
        <f>'GM -Oct'!M11</f>
        <v>1.5898268398268449</v>
      </c>
    </row>
    <row r="12" spans="1:13" ht="21">
      <c r="A12" s="4" t="s">
        <v>27</v>
      </c>
      <c r="B12" s="29">
        <f>B7*B8*B9*B10</f>
        <v>0.92663704063798957</v>
      </c>
      <c r="C12" s="98"/>
      <c r="D12" s="98"/>
      <c r="E12" s="10"/>
      <c r="F12" t="s">
        <v>42</v>
      </c>
      <c r="G12" s="57">
        <f>(H17-I9)*(H17-I9)</f>
        <v>5.2567360647297482E-3</v>
      </c>
      <c r="H12" s="60" t="s">
        <v>46</v>
      </c>
      <c r="I12" s="60">
        <f>SQRT(G12)</f>
        <v>7.2503352093056694E-2</v>
      </c>
      <c r="J12" s="3" t="s">
        <v>17</v>
      </c>
      <c r="K12" s="66">
        <f>'GM -Oct'!K12</f>
        <v>2.0280115506666676</v>
      </c>
      <c r="L12" s="66">
        <f>'GM -Oct'!L12</f>
        <v>2.7069999999999999</v>
      </c>
      <c r="M12" s="66">
        <f>'GM -Oct'!M12</f>
        <v>1.7494152046783538</v>
      </c>
    </row>
    <row r="13" spans="1:13" ht="18.75">
      <c r="A13" s="7"/>
      <c r="B13" s="22" t="s">
        <v>22</v>
      </c>
      <c r="C13" s="10">
        <f>C4</f>
        <v>2.5609999999999999</v>
      </c>
      <c r="D13" s="9" t="s">
        <v>23</v>
      </c>
      <c r="E13" s="10">
        <f>E4</f>
        <v>2.0528935645995503</v>
      </c>
      <c r="F13" t="s">
        <v>43</v>
      </c>
      <c r="G13" s="57">
        <f>(H17-G2)*(H17-G2)</f>
        <v>1.5556605066570825E-2</v>
      </c>
      <c r="H13" s="60" t="s">
        <v>47</v>
      </c>
      <c r="I13" s="61">
        <f>1-G12/G13</f>
        <v>0.66208976558607835</v>
      </c>
      <c r="J13" s="3" t="s">
        <v>18</v>
      </c>
      <c r="K13" s="66">
        <f>'GM -Oct'!K13</f>
        <v>2.0528935645995503</v>
      </c>
      <c r="L13" s="66">
        <f>'GM -Oct'!L13</f>
        <v>2.5609999999999999</v>
      </c>
      <c r="M13" s="66">
        <f>'GM -Oct'!M13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1.3904724716907459</v>
      </c>
      <c r="D14" s="7"/>
      <c r="E14" s="7"/>
      <c r="F14" s="99" t="s">
        <v>32</v>
      </c>
      <c r="G14" s="100"/>
      <c r="H14" s="59">
        <f>E13*E13*(B12-B20)</f>
        <v>0.58232848119881897</v>
      </c>
      <c r="J14" s="3" t="s">
        <v>19</v>
      </c>
      <c r="K14" s="66">
        <f>'GM -Oct'!K14</f>
        <v>2.0359099662396671</v>
      </c>
      <c r="L14" s="66">
        <f>'GM -Oct'!L14</f>
        <v>2.9060000000000001</v>
      </c>
      <c r="M14" s="66">
        <f>'GM -Oct'!M14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'GM -Oct'!K15</f>
        <v>2.0856891698804727</v>
      </c>
      <c r="L15" s="66">
        <f>'GM -Oct'!L15</f>
        <v>3.02</v>
      </c>
      <c r="M15" s="66">
        <f>'GM -Oct'!M15</f>
        <v>1.809278652257581</v>
      </c>
    </row>
    <row r="16" spans="1:13">
      <c r="A16" s="7"/>
      <c r="B16" s="25">
        <f>1+1/(12*C14)+1/(288*C14*C14)-139/(51840*C14*C14*C14)</f>
        <v>1.0607301849812669</v>
      </c>
      <c r="C16" s="13" t="s">
        <v>26</v>
      </c>
      <c r="D16" s="12"/>
      <c r="E16" s="12"/>
    </row>
    <row r="17" spans="1:15" ht="21">
      <c r="A17" s="7"/>
      <c r="B17" s="26">
        <f>EXP(-C14)</f>
        <v>0.24895765139746567</v>
      </c>
      <c r="C17" s="14"/>
      <c r="D17" s="7"/>
      <c r="E17" s="7"/>
      <c r="F17" s="99" t="s">
        <v>51</v>
      </c>
      <c r="G17" s="100"/>
      <c r="H17" s="35">
        <f>E13*B21</f>
        <v>1.8228726520288312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1.1373679192182928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2.5609999999999999</v>
      </c>
      <c r="L18" s="54">
        <f>E4</f>
        <v>2.0528935645995503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2.9563681569112759</v>
      </c>
      <c r="C19" s="17"/>
      <c r="D19" s="7"/>
      <c r="E19" s="7"/>
      <c r="F19" s="33"/>
      <c r="G19" s="34"/>
      <c r="J19" s="7">
        <v>0.25</v>
      </c>
      <c r="K19" s="50">
        <f>K18</f>
        <v>2.5609999999999999</v>
      </c>
      <c r="L19" s="50">
        <f>L18</f>
        <v>2.0528935645995503</v>
      </c>
      <c r="M19" s="51">
        <f>N19-N18</f>
        <v>4.5411511472496224E-3</v>
      </c>
      <c r="N19" s="52">
        <f t="shared" ref="N19:N49" si="0">WEIBULL(J19,K19,L19,TRUE)</f>
        <v>4.5411511472496224E-3</v>
      </c>
      <c r="O19">
        <f t="shared" ref="O19:O62" si="1">J19*M19</f>
        <v>1.1352877868124056E-3</v>
      </c>
    </row>
    <row r="20" spans="1:15" ht="21">
      <c r="A20" s="4" t="s">
        <v>29</v>
      </c>
      <c r="B20" s="29">
        <f>B21*B21</f>
        <v>0.78846022973573182</v>
      </c>
      <c r="C20" s="88" t="s">
        <v>30</v>
      </c>
      <c r="D20" s="89"/>
      <c r="E20" s="10">
        <f>E13*SQRT(B12-B20)</f>
        <v>0.76310450214817827</v>
      </c>
      <c r="F20" s="34"/>
      <c r="G20" s="34"/>
      <c r="J20" s="7">
        <v>0.5</v>
      </c>
      <c r="K20" s="50">
        <f t="shared" ref="K20:L35" si="2">K19</f>
        <v>2.5609999999999999</v>
      </c>
      <c r="L20" s="50">
        <f t="shared" si="2"/>
        <v>2.0528935645995503</v>
      </c>
      <c r="M20" s="51">
        <f t="shared" ref="M20:M62" si="3">N20-N19</f>
        <v>2.1960468483979367E-2</v>
      </c>
      <c r="N20" s="52">
        <f t="shared" si="0"/>
        <v>2.650161963122899E-2</v>
      </c>
      <c r="O20">
        <f t="shared" si="1"/>
        <v>1.0980234241989684E-2</v>
      </c>
    </row>
    <row r="21" spans="1:15" ht="21">
      <c r="A21" s="4" t="s">
        <v>31</v>
      </c>
      <c r="B21" s="29">
        <f>B16*B17*B18*B19</f>
        <v>0.88795283080563003</v>
      </c>
      <c r="C21" s="90"/>
      <c r="D21" s="91"/>
      <c r="E21" s="19"/>
      <c r="F21" s="37" t="s">
        <v>33</v>
      </c>
      <c r="G21" s="38">
        <f>I9-H17</f>
        <v>-7.2503352093056694E-2</v>
      </c>
      <c r="J21" s="7">
        <v>0.75</v>
      </c>
      <c r="K21" s="50">
        <f t="shared" si="2"/>
        <v>2.5609999999999999</v>
      </c>
      <c r="L21" s="50">
        <f t="shared" si="2"/>
        <v>2.0528935645995503</v>
      </c>
      <c r="M21" s="51">
        <f t="shared" si="3"/>
        <v>4.656028334190121E-2</v>
      </c>
      <c r="N21" s="52">
        <f t="shared" si="0"/>
        <v>7.3061902973130199E-2</v>
      </c>
      <c r="O21">
        <f t="shared" si="1"/>
        <v>3.4920212506425907E-2</v>
      </c>
    </row>
    <row r="22" spans="1:15">
      <c r="J22" s="7">
        <v>1</v>
      </c>
      <c r="K22" s="50">
        <f t="shared" si="2"/>
        <v>2.5609999999999999</v>
      </c>
      <c r="L22" s="50">
        <f t="shared" si="2"/>
        <v>2.0528935645995503</v>
      </c>
      <c r="M22" s="51">
        <f t="shared" si="3"/>
        <v>7.3515225984153498E-2</v>
      </c>
      <c r="N22" s="52">
        <f t="shared" si="0"/>
        <v>0.1465771289572837</v>
      </c>
      <c r="O22">
        <f t="shared" si="1"/>
        <v>7.3515225984153498E-2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2.5609999999999999</v>
      </c>
      <c r="L23" s="50">
        <f t="shared" si="2"/>
        <v>2.0528935645995503</v>
      </c>
      <c r="M23" s="51">
        <f t="shared" si="3"/>
        <v>9.8155152631587805E-2</v>
      </c>
      <c r="N23" s="52">
        <f t="shared" si="0"/>
        <v>0.2447322815888715</v>
      </c>
      <c r="O23">
        <f t="shared" si="1"/>
        <v>0.12269394078948476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1.9475987722545915</v>
      </c>
      <c r="J24" s="7">
        <f t="shared" ref="J24:J55" si="4">J23+0.25</f>
        <v>1.5</v>
      </c>
      <c r="K24" s="50">
        <f t="shared" si="2"/>
        <v>2.5609999999999999</v>
      </c>
      <c r="L24" s="50">
        <f t="shared" si="2"/>
        <v>2.0528935645995503</v>
      </c>
      <c r="M24" s="51">
        <f t="shared" si="3"/>
        <v>0.11617936164777121</v>
      </c>
      <c r="N24" s="52">
        <f t="shared" si="0"/>
        <v>0.36091164323664271</v>
      </c>
      <c r="O24">
        <f t="shared" si="1"/>
        <v>0.17426904247165681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2.5609999999999999</v>
      </c>
      <c r="L25" s="50">
        <f t="shared" si="2"/>
        <v>2.0528935645995503</v>
      </c>
      <c r="M25" s="51">
        <f t="shared" si="3"/>
        <v>0.12452221871882496</v>
      </c>
      <c r="N25" s="52">
        <f t="shared" si="0"/>
        <v>0.48543386195546767</v>
      </c>
      <c r="O25">
        <f t="shared" si="1"/>
        <v>0.21791388275794368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2.5609999999999999</v>
      </c>
      <c r="L26" s="50">
        <f t="shared" si="2"/>
        <v>2.0528935645995503</v>
      </c>
      <c r="M26" s="51">
        <f t="shared" si="3"/>
        <v>0.12211193359039441</v>
      </c>
      <c r="N26" s="52">
        <f t="shared" si="0"/>
        <v>0.60754579554586208</v>
      </c>
      <c r="O26">
        <f t="shared" si="1"/>
        <v>0.24422386718078881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2.5609999999999999</v>
      </c>
      <c r="L27" s="50">
        <f t="shared" si="2"/>
        <v>2.0528935645995503</v>
      </c>
      <c r="M27" s="51">
        <f t="shared" si="3"/>
        <v>0.11011499313072748</v>
      </c>
      <c r="N27" s="52">
        <f t="shared" si="0"/>
        <v>0.71766078867658956</v>
      </c>
      <c r="O27">
        <f t="shared" si="1"/>
        <v>0.24775873454413683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2.5609999999999999</v>
      </c>
      <c r="L28" s="50">
        <f t="shared" si="2"/>
        <v>2.0528935645995503</v>
      </c>
      <c r="M28" s="51">
        <f t="shared" si="3"/>
        <v>9.1506276467138492E-2</v>
      </c>
      <c r="N28" s="52">
        <f t="shared" si="0"/>
        <v>0.80916706514372805</v>
      </c>
      <c r="O28">
        <f t="shared" si="1"/>
        <v>0.22876569116784623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2.5609999999999999</v>
      </c>
      <c r="L29" s="50">
        <f t="shared" si="2"/>
        <v>2.0528935645995503</v>
      </c>
      <c r="M29" s="51">
        <f t="shared" si="3"/>
        <v>7.0111636497129259E-2</v>
      </c>
      <c r="N29" s="52">
        <f t="shared" si="0"/>
        <v>0.87927870164085731</v>
      </c>
      <c r="O29">
        <f t="shared" si="1"/>
        <v>0.19280700036710546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2.5609999999999999</v>
      </c>
      <c r="L30" s="50">
        <f t="shared" si="2"/>
        <v>2.0528935645995503</v>
      </c>
      <c r="M30" s="51">
        <f t="shared" si="3"/>
        <v>4.9504464929268188E-2</v>
      </c>
      <c r="N30" s="52">
        <f t="shared" si="0"/>
        <v>0.9287831665701255</v>
      </c>
      <c r="O30">
        <f t="shared" si="1"/>
        <v>0.14851339478780456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2.5609999999999999</v>
      </c>
      <c r="L31" s="50">
        <f t="shared" si="2"/>
        <v>2.0528935645995503</v>
      </c>
      <c r="M31" s="51">
        <f t="shared" si="3"/>
        <v>3.2174890669257494E-2</v>
      </c>
      <c r="N31" s="52">
        <f t="shared" si="0"/>
        <v>0.96095805723938299</v>
      </c>
      <c r="O31">
        <f t="shared" si="1"/>
        <v>0.10456839467508686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2.5609999999999999</v>
      </c>
      <c r="L32" s="50">
        <f t="shared" si="2"/>
        <v>2.0528935645995503</v>
      </c>
      <c r="M32" s="51">
        <f t="shared" si="3"/>
        <v>1.9219065617544828E-2</v>
      </c>
      <c r="N32" s="52">
        <f t="shared" si="0"/>
        <v>0.98017712285692782</v>
      </c>
      <c r="O32">
        <f t="shared" si="1"/>
        <v>6.7266729661406899E-2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2.5609999999999999</v>
      </c>
      <c r="L33" s="50">
        <f t="shared" si="2"/>
        <v>2.0528935645995503</v>
      </c>
      <c r="M33" s="51">
        <f t="shared" si="3"/>
        <v>1.0531636749094409E-2</v>
      </c>
      <c r="N33" s="52">
        <f t="shared" si="0"/>
        <v>0.99070875960602223</v>
      </c>
      <c r="O33">
        <f t="shared" si="1"/>
        <v>3.9493637809104032E-2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2.5609999999999999</v>
      </c>
      <c r="L34" s="50">
        <f t="shared" si="2"/>
        <v>2.0528935645995503</v>
      </c>
      <c r="M34" s="51">
        <f t="shared" si="3"/>
        <v>5.2836673576143189E-3</v>
      </c>
      <c r="N34" s="52">
        <f t="shared" si="0"/>
        <v>0.99599242696363655</v>
      </c>
      <c r="O34">
        <f t="shared" si="1"/>
        <v>2.1134669430457276E-2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2.5609999999999999</v>
      </c>
      <c r="L35" s="50">
        <f t="shared" si="2"/>
        <v>2.0528935645995503</v>
      </c>
      <c r="M35" s="51">
        <f t="shared" si="3"/>
        <v>2.4217359865728039E-3</v>
      </c>
      <c r="N35" s="52">
        <f t="shared" si="0"/>
        <v>0.99841416295020935</v>
      </c>
      <c r="O35">
        <f t="shared" si="1"/>
        <v>1.0292377942934416E-2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2.5609999999999999</v>
      </c>
      <c r="L36" s="50">
        <f t="shared" si="5"/>
        <v>2.0528935645995503</v>
      </c>
      <c r="M36" s="51">
        <f t="shared" si="3"/>
        <v>1.0118398718494959E-3</v>
      </c>
      <c r="N36" s="52">
        <f t="shared" si="0"/>
        <v>0.99942600282205885</v>
      </c>
      <c r="O36">
        <f t="shared" si="1"/>
        <v>4.5532794233227314E-3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2.5609999999999999</v>
      </c>
      <c r="L37" s="50">
        <f t="shared" si="5"/>
        <v>2.0528935645995503</v>
      </c>
      <c r="M37" s="51">
        <f t="shared" si="3"/>
        <v>3.8451305481190801E-4</v>
      </c>
      <c r="N37" s="52">
        <f t="shared" si="0"/>
        <v>0.99981051587687075</v>
      </c>
      <c r="O37">
        <f t="shared" si="1"/>
        <v>1.826437010356563E-3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2.5609999999999999</v>
      </c>
      <c r="L38" s="50">
        <f t="shared" si="5"/>
        <v>2.0528935645995503</v>
      </c>
      <c r="M38" s="51">
        <f t="shared" si="3"/>
        <v>1.3259673309562459E-4</v>
      </c>
      <c r="N38" s="52">
        <f t="shared" si="0"/>
        <v>0.99994311260996638</v>
      </c>
      <c r="O38">
        <f t="shared" si="1"/>
        <v>6.6298366547812293E-4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2.5609999999999999</v>
      </c>
      <c r="L39" s="50">
        <f t="shared" si="5"/>
        <v>2.0528935645995503</v>
      </c>
      <c r="M39" s="51">
        <f t="shared" si="3"/>
        <v>4.1397950094390623E-5</v>
      </c>
      <c r="N39" s="52">
        <f t="shared" si="0"/>
        <v>0.99998451056006077</v>
      </c>
      <c r="O39">
        <f t="shared" si="1"/>
        <v>2.1733923799555077E-4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2.5609999999999999</v>
      </c>
      <c r="L40" s="50">
        <f t="shared" si="5"/>
        <v>2.0528935645995503</v>
      </c>
      <c r="M40" s="51">
        <f t="shared" si="3"/>
        <v>1.1674791548621499E-5</v>
      </c>
      <c r="N40" s="52">
        <f t="shared" si="0"/>
        <v>0.99999618535160939</v>
      </c>
      <c r="O40">
        <f t="shared" si="1"/>
        <v>6.4211353517418246E-5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2.5609999999999999</v>
      </c>
      <c r="L41" s="50">
        <f t="shared" si="5"/>
        <v>2.0528935645995503</v>
      </c>
      <c r="M41" s="51">
        <f t="shared" si="3"/>
        <v>2.9671881008885848E-6</v>
      </c>
      <c r="N41" s="52">
        <f t="shared" si="0"/>
        <v>0.99999915253971028</v>
      </c>
      <c r="O41">
        <f t="shared" si="1"/>
        <v>1.7061331580109362E-5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2.5609999999999999</v>
      </c>
      <c r="L42" s="50">
        <f t="shared" si="5"/>
        <v>2.0528935645995503</v>
      </c>
      <c r="M42" s="51">
        <f t="shared" si="3"/>
        <v>6.7806551928839554E-7</v>
      </c>
      <c r="N42" s="52">
        <f t="shared" si="0"/>
        <v>0.99999983060522957</v>
      </c>
      <c r="O42">
        <f t="shared" si="1"/>
        <v>4.0683931157303732E-6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2.5609999999999999</v>
      </c>
      <c r="L43" s="50">
        <f t="shared" si="5"/>
        <v>2.0528935645995503</v>
      </c>
      <c r="M43" s="51">
        <f t="shared" si="3"/>
        <v>1.3900778783604295E-7</v>
      </c>
      <c r="N43" s="52">
        <f t="shared" si="0"/>
        <v>0.9999999696130174</v>
      </c>
      <c r="O43">
        <f t="shared" si="1"/>
        <v>8.6879867397526844E-7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2.5609999999999999</v>
      </c>
      <c r="L44" s="50">
        <f t="shared" si="5"/>
        <v>2.0528935645995503</v>
      </c>
      <c r="M44" s="51">
        <f t="shared" si="3"/>
        <v>2.5507280065895088E-8</v>
      </c>
      <c r="N44" s="52">
        <f t="shared" si="0"/>
        <v>0.99999999512029747</v>
      </c>
      <c r="O44">
        <f t="shared" si="1"/>
        <v>1.6579732042831807E-7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2.5609999999999999</v>
      </c>
      <c r="L45" s="50">
        <f t="shared" si="5"/>
        <v>2.0528935645995503</v>
      </c>
      <c r="M45" s="51">
        <f t="shared" si="3"/>
        <v>4.1799450567481244E-9</v>
      </c>
      <c r="N45" s="52">
        <f t="shared" si="0"/>
        <v>0.99999999930024253</v>
      </c>
      <c r="O45">
        <f t="shared" si="1"/>
        <v>2.821462913304984E-8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2.5609999999999999</v>
      </c>
      <c r="L46" s="50">
        <f t="shared" si="5"/>
        <v>2.0528935645995503</v>
      </c>
      <c r="M46" s="51">
        <f t="shared" si="3"/>
        <v>6.1036553589133291E-10</v>
      </c>
      <c r="N46" s="52">
        <f t="shared" si="0"/>
        <v>0.99999999991060806</v>
      </c>
      <c r="O46">
        <f t="shared" si="1"/>
        <v>4.2725587512393304E-9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2.5609999999999999</v>
      </c>
      <c r="L47" s="50">
        <f t="shared" si="5"/>
        <v>2.0528935645995503</v>
      </c>
      <c r="M47" s="51">
        <f t="shared" si="3"/>
        <v>7.9243278605645173E-11</v>
      </c>
      <c r="N47" s="52">
        <f t="shared" si="0"/>
        <v>0.99999999998985134</v>
      </c>
      <c r="O47">
        <f t="shared" si="1"/>
        <v>5.7451376989092751E-10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2.5609999999999999</v>
      </c>
      <c r="L48" s="50">
        <f t="shared" si="5"/>
        <v>2.0528935645995503</v>
      </c>
      <c r="M48" s="51">
        <f t="shared" si="3"/>
        <v>9.1271434854434119E-12</v>
      </c>
      <c r="N48" s="52">
        <f t="shared" si="0"/>
        <v>0.99999999999897848</v>
      </c>
      <c r="O48">
        <f t="shared" si="1"/>
        <v>6.8453576140825589E-11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2.5609999999999999</v>
      </c>
      <c r="L49" s="50">
        <f t="shared" si="5"/>
        <v>2.0528935645995503</v>
      </c>
      <c r="M49" s="51">
        <f t="shared" si="3"/>
        <v>9.3058893924080621E-13</v>
      </c>
      <c r="N49" s="52">
        <f t="shared" si="0"/>
        <v>0.99999999999990907</v>
      </c>
      <c r="O49">
        <f t="shared" si="1"/>
        <v>7.2120642791162481E-12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2.5609999999999999</v>
      </c>
      <c r="L50" s="50">
        <f t="shared" si="5"/>
        <v>2.0528935645995503</v>
      </c>
      <c r="M50" s="51">
        <f t="shared" si="3"/>
        <v>8.3821838359199319E-14</v>
      </c>
      <c r="N50" s="52">
        <f>WEIBULL(J50,K50,L50,TRUE)</f>
        <v>0.99999999999999289</v>
      </c>
      <c r="O50">
        <f t="shared" si="1"/>
        <v>6.7057470687359455E-13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2.5609999999999999</v>
      </c>
      <c r="L51" s="50">
        <f t="shared" si="5"/>
        <v>2.0528935645995503</v>
      </c>
      <c r="M51" s="51">
        <f t="shared" si="3"/>
        <v>6.6613381477509392E-15</v>
      </c>
      <c r="N51" s="52">
        <f t="shared" ref="N51:N62" si="6">WEIBULL(J51,K51,L51,TRUE)</f>
        <v>0.99999999999999956</v>
      </c>
      <c r="O51">
        <f t="shared" si="1"/>
        <v>5.4956039718945249E-14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2.5609999999999999</v>
      </c>
      <c r="L52" s="50">
        <f t="shared" si="7"/>
        <v>2.0528935645995503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2.5609999999999999</v>
      </c>
      <c r="L53" s="50">
        <f t="shared" si="7"/>
        <v>2.0528935645995503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2.5609999999999999</v>
      </c>
      <c r="L54" s="50">
        <f t="shared" si="7"/>
        <v>2.0528935645995503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2.5609999999999999</v>
      </c>
      <c r="L55" s="50">
        <f t="shared" si="7"/>
        <v>2.0528935645995503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2.5609999999999999</v>
      </c>
      <c r="L56" s="50">
        <f t="shared" si="7"/>
        <v>2.0528935645995503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2.5609999999999999</v>
      </c>
      <c r="L57" s="50">
        <f t="shared" si="7"/>
        <v>2.0528935645995503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2.5609999999999999</v>
      </c>
      <c r="L58" s="50">
        <f t="shared" si="7"/>
        <v>2.0528935645995503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2.5609999999999999</v>
      </c>
      <c r="L59" s="50">
        <f t="shared" si="7"/>
        <v>2.0528935645995503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2.5609999999999999</v>
      </c>
      <c r="L60" s="50">
        <f t="shared" si="7"/>
        <v>2.0528935645995503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2.5609999999999999</v>
      </c>
      <c r="L61" s="50">
        <f t="shared" si="7"/>
        <v>2.0528935645995503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2.5609999999999999</v>
      </c>
      <c r="L62" s="50">
        <f t="shared" si="7"/>
        <v>2.0528935645995503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1.9405497911991998</v>
      </c>
      <c r="I2" s="56">
        <f>G2-I9</f>
        <v>0.1673403448190216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'GM -Nov'!K3</f>
        <v>2.1838981037265706</v>
      </c>
      <c r="L3" s="66">
        <f>'GM -Nov'!L3</f>
        <v>3.8330000000000002</v>
      </c>
      <c r="M3" s="66">
        <f>'GM -Nov'!M3</f>
        <v>1.9457708871662234</v>
      </c>
    </row>
    <row r="4" spans="1:13" ht="18.75">
      <c r="A4" s="7"/>
      <c r="B4" s="22" t="s">
        <v>22</v>
      </c>
      <c r="C4" s="62">
        <f>L14</f>
        <v>2.9060000000000001</v>
      </c>
      <c r="D4" s="9" t="s">
        <v>23</v>
      </c>
      <c r="E4" s="62">
        <f>K14</f>
        <v>2.0359099662396671</v>
      </c>
      <c r="F4" s="8"/>
      <c r="G4" s="8"/>
      <c r="H4" s="8"/>
      <c r="I4" s="8"/>
      <c r="J4" s="3" t="s">
        <v>9</v>
      </c>
      <c r="K4" s="66">
        <f>'GM -Nov'!K4</f>
        <v>2.1978289319200215</v>
      </c>
      <c r="L4" s="66">
        <f>'GM -Nov'!L4</f>
        <v>3.3359999999999999</v>
      </c>
      <c r="M4" s="66">
        <f>'GM -Nov'!M4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1.6882312456985547</v>
      </c>
      <c r="D5" s="7"/>
      <c r="E5" s="7"/>
      <c r="F5" s="8"/>
      <c r="G5" s="8"/>
      <c r="H5" s="8"/>
      <c r="I5" s="8"/>
      <c r="J5" s="3" t="s">
        <v>10</v>
      </c>
      <c r="K5" s="66">
        <f>'GM -Nov'!K5</f>
        <v>2.2243203021568574</v>
      </c>
      <c r="L5" s="66">
        <f>'GM -Nov'!L5</f>
        <v>3.2810000000000001</v>
      </c>
      <c r="M5" s="66">
        <f>'GM -Nov'!M5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'GM -Nov'!K6</f>
        <v>2.1185413343579471</v>
      </c>
      <c r="L6" s="66">
        <f>'GM -Nov'!L6</f>
        <v>2.7480000000000002</v>
      </c>
      <c r="M6" s="66">
        <f>'GM -Nov'!M6</f>
        <v>1.8449966193373881</v>
      </c>
    </row>
    <row r="7" spans="1:13" ht="15.75">
      <c r="A7" s="7"/>
      <c r="B7" s="25">
        <f>1+1/(12*C5)+1/(288*C5*C5)-139/(51840*C5*C5*C5)</f>
        <v>1.0500223414918217</v>
      </c>
      <c r="C7" s="13" t="s">
        <v>26</v>
      </c>
      <c r="D7" s="12"/>
      <c r="E7" s="12"/>
      <c r="J7" s="3" t="s">
        <v>12</v>
      </c>
      <c r="K7" s="66">
        <f>'GM -Nov'!K7</f>
        <v>2.1212330383854492</v>
      </c>
      <c r="L7" s="66">
        <f>'GM -Nov'!L7</f>
        <v>3.254</v>
      </c>
      <c r="M7" s="66">
        <f>'GM -Nov'!M7</f>
        <v>1.8621820615795657</v>
      </c>
    </row>
    <row r="8" spans="1:13" ht="15.75">
      <c r="A8" s="7"/>
      <c r="B8" s="26">
        <f>EXP(-C5)</f>
        <v>0.18484618249890888</v>
      </c>
      <c r="C8" s="14"/>
      <c r="D8" s="7"/>
      <c r="E8" s="7"/>
      <c r="G8" s="96"/>
      <c r="I8" s="15" t="s">
        <v>50</v>
      </c>
      <c r="J8" s="3" t="s">
        <v>13</v>
      </c>
      <c r="K8" s="66">
        <f>'GM -Nov'!K8</f>
        <v>2.0451871609332199</v>
      </c>
      <c r="L8" s="66">
        <f>'GM -Nov'!L8</f>
        <v>3.0859999999999999</v>
      </c>
      <c r="M8" s="66">
        <f>'GM -Nov'!M8</f>
        <v>1.7795307443365633</v>
      </c>
    </row>
    <row r="9" spans="1:13" ht="15.75">
      <c r="A9" s="7"/>
      <c r="B9" s="27">
        <f>POWER(C5,C5-1)</f>
        <v>1.4339227765945326</v>
      </c>
      <c r="C9" s="16"/>
      <c r="D9" s="7"/>
      <c r="E9" s="7"/>
      <c r="F9" s="20">
        <f>E20/I9</f>
        <v>0.3828123501872327</v>
      </c>
      <c r="G9" s="97"/>
      <c r="I9" s="63">
        <f>M14</f>
        <v>1.7732094463801782</v>
      </c>
      <c r="J9" s="3" t="s">
        <v>14</v>
      </c>
      <c r="K9" s="66">
        <f>'GM -Nov'!K9</f>
        <v>2.0257467401292226</v>
      </c>
      <c r="L9" s="66">
        <f>'GM -Nov'!L9</f>
        <v>3.149</v>
      </c>
      <c r="M9" s="66">
        <f>'GM -Nov'!M9</f>
        <v>1.7734685255597809</v>
      </c>
    </row>
    <row r="10" spans="1:13" ht="15.75">
      <c r="A10" s="7"/>
      <c r="B10" s="28">
        <f>SQRT(C5*2*22/7)</f>
        <v>3.2575664626645193</v>
      </c>
      <c r="C10" s="17"/>
      <c r="D10" s="7"/>
      <c r="E10" s="7"/>
      <c r="G10" s="97"/>
      <c r="J10" s="3" t="s">
        <v>15</v>
      </c>
      <c r="K10" s="66">
        <f>'GM -Nov'!K10</f>
        <v>2.0363235423826707</v>
      </c>
      <c r="L10" s="66">
        <f>'GM -Nov'!L10</f>
        <v>2.548</v>
      </c>
      <c r="M10" s="66">
        <f>'GM -Nov'!M10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2.8002791004149052E-2</v>
      </c>
      <c r="H11" s="60" t="s">
        <v>45</v>
      </c>
      <c r="I11" s="60"/>
      <c r="J11" s="3" t="s">
        <v>16</v>
      </c>
      <c r="K11" s="66">
        <f>'GM -Nov'!K11</f>
        <v>1.836759197118383</v>
      </c>
      <c r="L11" s="66">
        <f>'GM -Nov'!L11</f>
        <v>2.9489999999999998</v>
      </c>
      <c r="M11" s="66">
        <f>'GM -Nov'!M11</f>
        <v>1.5898268398268449</v>
      </c>
    </row>
    <row r="12" spans="1:13" ht="21">
      <c r="A12" s="4" t="s">
        <v>27</v>
      </c>
      <c r="B12" s="29">
        <f>B7*B8*B9*B10</f>
        <v>0.90662580046871577</v>
      </c>
      <c r="C12" s="98"/>
      <c r="D12" s="98"/>
      <c r="E12" s="10"/>
      <c r="F12" t="s">
        <v>42</v>
      </c>
      <c r="G12" s="57">
        <f>(H17-I9)*(H17-I9)</f>
        <v>1.8137689182242112E-3</v>
      </c>
      <c r="H12" s="60" t="s">
        <v>46</v>
      </c>
      <c r="I12" s="60">
        <f>SQRT(G12)</f>
        <v>4.2588365996175659E-2</v>
      </c>
      <c r="J12" s="3" t="s">
        <v>17</v>
      </c>
      <c r="K12" s="66">
        <f>'GM -Nov'!K12</f>
        <v>2.0280115506666676</v>
      </c>
      <c r="L12" s="66">
        <f>'GM -Nov'!L12</f>
        <v>2.7069999999999999</v>
      </c>
      <c r="M12" s="66">
        <f>'GM -Nov'!M12</f>
        <v>1.7494152046783538</v>
      </c>
    </row>
    <row r="13" spans="1:13" ht="18.75">
      <c r="A13" s="7"/>
      <c r="B13" s="22" t="s">
        <v>22</v>
      </c>
      <c r="C13" s="10">
        <f>C4</f>
        <v>2.9060000000000001</v>
      </c>
      <c r="D13" s="9" t="s">
        <v>23</v>
      </c>
      <c r="E13" s="10">
        <f>E4</f>
        <v>2.0359099662396671</v>
      </c>
      <c r="F13" t="s">
        <v>43</v>
      </c>
      <c r="G13" s="57">
        <f>(H17-G2)*(H17-G2)</f>
        <v>1.5563056220215803E-2</v>
      </c>
      <c r="H13" s="60" t="s">
        <v>47</v>
      </c>
      <c r="I13" s="61">
        <f>1-G12/G13</f>
        <v>0.88345676501070558</v>
      </c>
      <c r="J13" s="3" t="s">
        <v>18</v>
      </c>
      <c r="K13" s="66">
        <f>'GM -Nov'!K13</f>
        <v>2.0528935645995503</v>
      </c>
      <c r="L13" s="66">
        <f>'GM -Nov'!L13</f>
        <v>2.5609999999999999</v>
      </c>
      <c r="M13" s="66">
        <f>'GM -Nov'!M13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1.3441156228492774</v>
      </c>
      <c r="D14" s="7"/>
      <c r="E14" s="7"/>
      <c r="F14" s="99" t="s">
        <v>32</v>
      </c>
      <c r="G14" s="100"/>
      <c r="H14" s="59">
        <f>E13*E13*(B12-B20)</f>
        <v>0.46077823123910661</v>
      </c>
      <c r="J14" s="3" t="s">
        <v>19</v>
      </c>
      <c r="K14" s="66">
        <f>'GM -Nov'!K14</f>
        <v>2.0359099662396671</v>
      </c>
      <c r="L14" s="66">
        <f>'GM -Nov'!L14</f>
        <v>2.9060000000000001</v>
      </c>
      <c r="M14" s="66">
        <f>'GM -Nov'!M14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'GM -Nov'!K15</f>
        <v>2.0856891698804727</v>
      </c>
      <c r="L15" s="66">
        <f>'GM -Nov'!L15</f>
        <v>3.02</v>
      </c>
      <c r="M15" s="66">
        <f>'GM -Nov'!M15</f>
        <v>1.809278652257581</v>
      </c>
    </row>
    <row r="16" spans="1:13">
      <c r="A16" s="7"/>
      <c r="B16" s="25">
        <f>1+1/(12*C14)+1/(288*C14*C14)-139/(51840*C14*C14*C14)</f>
        <v>1.0628163698124677</v>
      </c>
      <c r="C16" s="13" t="s">
        <v>26</v>
      </c>
      <c r="D16" s="12"/>
      <c r="E16" s="12"/>
    </row>
    <row r="17" spans="1:15" ht="21">
      <c r="A17" s="7"/>
      <c r="B17" s="26">
        <f>EXP(-C14)</f>
        <v>0.26077022514154685</v>
      </c>
      <c r="C17" s="14"/>
      <c r="D17" s="7"/>
      <c r="E17" s="7"/>
      <c r="F17" s="99" t="s">
        <v>51</v>
      </c>
      <c r="G17" s="100"/>
      <c r="H17" s="35">
        <f>E13*B21</f>
        <v>1.8157978123763538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1.107126001589483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2.9060000000000001</v>
      </c>
      <c r="L18" s="54">
        <f>E4</f>
        <v>2.0359099662396671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2.9066693606592855</v>
      </c>
      <c r="C19" s="17"/>
      <c r="D19" s="7"/>
      <c r="E19" s="7"/>
      <c r="F19" s="33"/>
      <c r="G19" s="34"/>
      <c r="J19" s="7">
        <v>0.25</v>
      </c>
      <c r="K19" s="50">
        <f>K18</f>
        <v>2.9060000000000001</v>
      </c>
      <c r="L19" s="50">
        <f>L18</f>
        <v>2.0359099662396671</v>
      </c>
      <c r="M19" s="51">
        <f>N19-N18</f>
        <v>2.252535654526211E-3</v>
      </c>
      <c r="N19" s="52">
        <f t="shared" ref="N19:N49" si="0">WEIBULL(J19,K19,L19,TRUE)</f>
        <v>2.252535654526211E-3</v>
      </c>
      <c r="O19">
        <f t="shared" ref="O19:O62" si="1">J19*M19</f>
        <v>5.6313391363155274E-4</v>
      </c>
    </row>
    <row r="20" spans="1:15" ht="21">
      <c r="A20" s="4" t="s">
        <v>29</v>
      </c>
      <c r="B20" s="29">
        <f>B21*B21</f>
        <v>0.79545907413550154</v>
      </c>
      <c r="C20" s="88" t="s">
        <v>30</v>
      </c>
      <c r="D20" s="89"/>
      <c r="E20" s="10">
        <f>E13*SQRT(B12-B20)</f>
        <v>0.67880647554299778</v>
      </c>
      <c r="F20" s="34"/>
      <c r="G20" s="34"/>
      <c r="J20" s="7">
        <v>0.5</v>
      </c>
      <c r="K20" s="50">
        <f t="shared" ref="K20:L35" si="2">K19</f>
        <v>2.9060000000000001</v>
      </c>
      <c r="L20" s="50">
        <f t="shared" si="2"/>
        <v>2.0359099662396671</v>
      </c>
      <c r="M20" s="51">
        <f t="shared" ref="M20:M62" si="3">N20-N19</f>
        <v>1.4508052019005402E-2</v>
      </c>
      <c r="N20" s="52">
        <f t="shared" si="0"/>
        <v>1.6760587673531613E-2</v>
      </c>
      <c r="O20">
        <f t="shared" si="1"/>
        <v>7.2540260095027009E-3</v>
      </c>
    </row>
    <row r="21" spans="1:15" ht="21">
      <c r="A21" s="4" t="s">
        <v>31</v>
      </c>
      <c r="B21" s="29">
        <f>B16*B17*B18*B19</f>
        <v>0.89188512384471441</v>
      </c>
      <c r="C21" s="90"/>
      <c r="D21" s="91"/>
      <c r="E21" s="19"/>
      <c r="F21" s="37" t="s">
        <v>33</v>
      </c>
      <c r="G21" s="38">
        <f>I9-H17</f>
        <v>-4.2588365996175659E-2</v>
      </c>
      <c r="J21" s="7">
        <v>0.75</v>
      </c>
      <c r="K21" s="50">
        <f t="shared" si="2"/>
        <v>2.9060000000000001</v>
      </c>
      <c r="L21" s="50">
        <f t="shared" si="2"/>
        <v>2.0359099662396671</v>
      </c>
      <c r="M21" s="51">
        <f t="shared" si="3"/>
        <v>3.6671971773275525E-2</v>
      </c>
      <c r="N21" s="52">
        <f t="shared" si="0"/>
        <v>5.3432559446807137E-2</v>
      </c>
      <c r="O21">
        <f t="shared" si="1"/>
        <v>2.7503978829956643E-2</v>
      </c>
    </row>
    <row r="22" spans="1:15">
      <c r="J22" s="7">
        <v>1</v>
      </c>
      <c r="K22" s="50">
        <f t="shared" si="2"/>
        <v>2.9060000000000001</v>
      </c>
      <c r="L22" s="50">
        <f t="shared" si="2"/>
        <v>2.0359099662396671</v>
      </c>
      <c r="M22" s="51">
        <f t="shared" si="3"/>
        <v>6.5562051124473442E-2</v>
      </c>
      <c r="N22" s="52">
        <f t="shared" si="0"/>
        <v>0.11899461057128058</v>
      </c>
      <c r="O22">
        <f t="shared" si="1"/>
        <v>6.5562051124473442E-2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2.9060000000000001</v>
      </c>
      <c r="L23" s="50">
        <f t="shared" si="2"/>
        <v>2.0359099662396671</v>
      </c>
      <c r="M23" s="51">
        <f t="shared" si="3"/>
        <v>9.6191123110757504E-2</v>
      </c>
      <c r="N23" s="52">
        <f t="shared" si="0"/>
        <v>0.21518573368203808</v>
      </c>
      <c r="O23">
        <f t="shared" si="1"/>
        <v>0.12023890388844688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1.9405497911991998</v>
      </c>
      <c r="J24" s="7">
        <f t="shared" ref="J24:J55" si="4">J23+0.25</f>
        <v>1.5</v>
      </c>
      <c r="K24" s="50">
        <f t="shared" si="2"/>
        <v>2.9060000000000001</v>
      </c>
      <c r="L24" s="50">
        <f t="shared" si="2"/>
        <v>2.0359099662396671</v>
      </c>
      <c r="M24" s="51">
        <f t="shared" si="3"/>
        <v>0.12222088380567786</v>
      </c>
      <c r="N24" s="52">
        <f t="shared" si="0"/>
        <v>0.33740661748771594</v>
      </c>
      <c r="O24">
        <f t="shared" si="1"/>
        <v>0.18333132570851679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2.9060000000000001</v>
      </c>
      <c r="L25" s="50">
        <f t="shared" si="2"/>
        <v>2.0359099662396671</v>
      </c>
      <c r="M25" s="51">
        <f t="shared" si="3"/>
        <v>0.13750739811429691</v>
      </c>
      <c r="N25" s="52">
        <f t="shared" si="0"/>
        <v>0.47491401560201285</v>
      </c>
      <c r="O25">
        <f t="shared" si="1"/>
        <v>0.24063794670001959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2.9060000000000001</v>
      </c>
      <c r="L26" s="50">
        <f t="shared" si="2"/>
        <v>2.0359099662396671</v>
      </c>
      <c r="M26" s="51">
        <f t="shared" si="3"/>
        <v>0.13819028590566784</v>
      </c>
      <c r="N26" s="52">
        <f t="shared" si="0"/>
        <v>0.61310430150768069</v>
      </c>
      <c r="O26">
        <f t="shared" si="1"/>
        <v>0.27638057181133568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2.9060000000000001</v>
      </c>
      <c r="L27" s="50">
        <f t="shared" si="2"/>
        <v>2.0359099662396671</v>
      </c>
      <c r="M27" s="51">
        <f t="shared" si="3"/>
        <v>0.1243106846462112</v>
      </c>
      <c r="N27" s="52">
        <f t="shared" si="0"/>
        <v>0.73741498615389189</v>
      </c>
      <c r="O27">
        <f t="shared" si="1"/>
        <v>0.2796990404539752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2.9060000000000001</v>
      </c>
      <c r="L28" s="50">
        <f t="shared" si="2"/>
        <v>2.0359099662396671</v>
      </c>
      <c r="M28" s="51">
        <f t="shared" si="3"/>
        <v>9.9940757440076022E-2</v>
      </c>
      <c r="N28" s="52">
        <f t="shared" si="0"/>
        <v>0.83735574359396792</v>
      </c>
      <c r="O28">
        <f t="shared" si="1"/>
        <v>0.24985189360019006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2.9060000000000001</v>
      </c>
      <c r="L29" s="50">
        <f t="shared" si="2"/>
        <v>2.0359099662396671</v>
      </c>
      <c r="M29" s="51">
        <f t="shared" si="3"/>
        <v>7.1543404997692739E-2</v>
      </c>
      <c r="N29" s="52">
        <f t="shared" si="0"/>
        <v>0.90889914859166065</v>
      </c>
      <c r="O29">
        <f t="shared" si="1"/>
        <v>0.19674436374365503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2.9060000000000001</v>
      </c>
      <c r="L30" s="50">
        <f t="shared" si="2"/>
        <v>2.0359099662396671</v>
      </c>
      <c r="M30" s="51">
        <f t="shared" si="3"/>
        <v>4.5373025825040547E-2</v>
      </c>
      <c r="N30" s="52">
        <f t="shared" si="0"/>
        <v>0.9542721744167012</v>
      </c>
      <c r="O30">
        <f t="shared" si="1"/>
        <v>0.13611907747512164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2.9060000000000001</v>
      </c>
      <c r="L31" s="50">
        <f t="shared" si="2"/>
        <v>2.0359099662396671</v>
      </c>
      <c r="M31" s="51">
        <f t="shared" si="3"/>
        <v>2.5343037298108051E-2</v>
      </c>
      <c r="N31" s="52">
        <f t="shared" si="0"/>
        <v>0.97961521171480925</v>
      </c>
      <c r="O31">
        <f t="shared" si="1"/>
        <v>8.2364871218851166E-2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2.9060000000000001</v>
      </c>
      <c r="L32" s="50">
        <f t="shared" si="2"/>
        <v>2.0359099662396671</v>
      </c>
      <c r="M32" s="51">
        <f t="shared" si="3"/>
        <v>1.2386020490332328E-2</v>
      </c>
      <c r="N32" s="52">
        <f t="shared" si="0"/>
        <v>0.99200123220514158</v>
      </c>
      <c r="O32">
        <f t="shared" si="1"/>
        <v>4.3351071716163148E-2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2.9060000000000001</v>
      </c>
      <c r="L33" s="50">
        <f t="shared" si="2"/>
        <v>2.0359099662396671</v>
      </c>
      <c r="M33" s="51">
        <f t="shared" si="3"/>
        <v>5.2604561128878347E-3</v>
      </c>
      <c r="N33" s="52">
        <f t="shared" si="0"/>
        <v>0.99726168831802942</v>
      </c>
      <c r="O33">
        <f t="shared" si="1"/>
        <v>1.972671042332938E-2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2.9060000000000001</v>
      </c>
      <c r="L34" s="50">
        <f t="shared" si="2"/>
        <v>2.0359099662396671</v>
      </c>
      <c r="M34" s="51">
        <f t="shared" si="3"/>
        <v>1.927606311173391E-3</v>
      </c>
      <c r="N34" s="52">
        <f t="shared" si="0"/>
        <v>0.99918929462920281</v>
      </c>
      <c r="O34">
        <f t="shared" si="1"/>
        <v>7.7104252446935639E-3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2.9060000000000001</v>
      </c>
      <c r="L35" s="50">
        <f t="shared" si="2"/>
        <v>2.0359099662396671</v>
      </c>
      <c r="M35" s="51">
        <f t="shared" si="3"/>
        <v>6.049434548179855E-4</v>
      </c>
      <c r="N35" s="52">
        <f t="shared" si="0"/>
        <v>0.99979423808402079</v>
      </c>
      <c r="O35">
        <f t="shared" si="1"/>
        <v>2.5710096829764384E-3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2.9060000000000001</v>
      </c>
      <c r="L36" s="50">
        <f t="shared" si="5"/>
        <v>2.0359099662396671</v>
      </c>
      <c r="M36" s="51">
        <f t="shared" si="3"/>
        <v>1.6137935179372231E-4</v>
      </c>
      <c r="N36" s="52">
        <f t="shared" si="0"/>
        <v>0.99995561743581451</v>
      </c>
      <c r="O36">
        <f t="shared" si="1"/>
        <v>7.2620708307175041E-4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2.9060000000000001</v>
      </c>
      <c r="L37" s="50">
        <f t="shared" si="5"/>
        <v>2.0359099662396671</v>
      </c>
      <c r="M37" s="51">
        <f t="shared" si="3"/>
        <v>3.6316721299334276E-5</v>
      </c>
      <c r="N37" s="52">
        <f t="shared" si="0"/>
        <v>0.99999193415711385</v>
      </c>
      <c r="O37">
        <f t="shared" si="1"/>
        <v>1.7250442617183781E-4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2.9060000000000001</v>
      </c>
      <c r="L38" s="50">
        <f t="shared" si="5"/>
        <v>2.0359099662396671</v>
      </c>
      <c r="M38" s="51">
        <f t="shared" si="3"/>
        <v>6.8413924592114483E-6</v>
      </c>
      <c r="N38" s="52">
        <f t="shared" si="0"/>
        <v>0.99999877554957306</v>
      </c>
      <c r="O38">
        <f t="shared" si="1"/>
        <v>3.4206962296057242E-5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2.9060000000000001</v>
      </c>
      <c r="L39" s="50">
        <f t="shared" si="5"/>
        <v>2.0359099662396671</v>
      </c>
      <c r="M39" s="51">
        <f t="shared" si="3"/>
        <v>1.0705041116887415E-6</v>
      </c>
      <c r="N39" s="52">
        <f t="shared" si="0"/>
        <v>0.99999984605368475</v>
      </c>
      <c r="O39">
        <f t="shared" si="1"/>
        <v>5.6201465863658928E-6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2.9060000000000001</v>
      </c>
      <c r="L40" s="50">
        <f t="shared" si="5"/>
        <v>2.0359099662396671</v>
      </c>
      <c r="M40" s="51">
        <f t="shared" si="3"/>
        <v>1.3805228482599574E-7</v>
      </c>
      <c r="N40" s="52">
        <f t="shared" si="0"/>
        <v>0.99999998410596957</v>
      </c>
      <c r="O40">
        <f t="shared" si="1"/>
        <v>7.5928756654297658E-7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2.9060000000000001</v>
      </c>
      <c r="L41" s="50">
        <f t="shared" si="5"/>
        <v>2.0359099662396671</v>
      </c>
      <c r="M41" s="51">
        <f t="shared" si="3"/>
        <v>1.4557890337663082E-8</v>
      </c>
      <c r="N41" s="52">
        <f t="shared" si="0"/>
        <v>0.99999999866385991</v>
      </c>
      <c r="O41">
        <f t="shared" si="1"/>
        <v>8.3707869441562721E-8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2.9060000000000001</v>
      </c>
      <c r="L42" s="50">
        <f t="shared" si="5"/>
        <v>2.0359099662396671</v>
      </c>
      <c r="M42" s="51">
        <f t="shared" si="3"/>
        <v>1.2454509645820622E-9</v>
      </c>
      <c r="N42" s="52">
        <f t="shared" si="0"/>
        <v>0.99999999990931088</v>
      </c>
      <c r="O42">
        <f t="shared" si="1"/>
        <v>7.472705787492373E-9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2.9060000000000001</v>
      </c>
      <c r="L43" s="50">
        <f t="shared" si="5"/>
        <v>2.0359099662396671</v>
      </c>
      <c r="M43" s="51">
        <f t="shared" si="3"/>
        <v>8.5760842871707155E-11</v>
      </c>
      <c r="N43" s="52">
        <f t="shared" si="0"/>
        <v>0.99999999999507172</v>
      </c>
      <c r="O43">
        <f t="shared" si="1"/>
        <v>5.3600526794816972E-10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2.9060000000000001</v>
      </c>
      <c r="L44" s="50">
        <f t="shared" si="5"/>
        <v>2.0359099662396671</v>
      </c>
      <c r="M44" s="51">
        <f t="shared" si="3"/>
        <v>4.7156722970953524E-12</v>
      </c>
      <c r="N44" s="52">
        <f t="shared" si="0"/>
        <v>0.99999999999978739</v>
      </c>
      <c r="O44">
        <f t="shared" si="1"/>
        <v>3.0651869931119791E-11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2.9060000000000001</v>
      </c>
      <c r="L45" s="50">
        <f t="shared" si="5"/>
        <v>2.0359099662396671</v>
      </c>
      <c r="M45" s="51">
        <f t="shared" si="3"/>
        <v>2.0539125955565396E-13</v>
      </c>
      <c r="N45" s="52">
        <f t="shared" si="0"/>
        <v>0.99999999999999278</v>
      </c>
      <c r="O45">
        <f t="shared" si="1"/>
        <v>1.3863910020006642E-12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2.9060000000000001</v>
      </c>
      <c r="L46" s="50">
        <f t="shared" si="5"/>
        <v>2.0359099662396671</v>
      </c>
      <c r="M46" s="51">
        <f t="shared" si="3"/>
        <v>6.9944050551384862E-15</v>
      </c>
      <c r="N46" s="52">
        <f t="shared" si="0"/>
        <v>0.99999999999999978</v>
      </c>
      <c r="O46">
        <f t="shared" si="1"/>
        <v>4.8960835385969403E-14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2.9060000000000001</v>
      </c>
      <c r="L47" s="50">
        <f t="shared" si="5"/>
        <v>2.0359099662396671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2.9060000000000001</v>
      </c>
      <c r="L48" s="50">
        <f t="shared" si="5"/>
        <v>2.0359099662396671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2.9060000000000001</v>
      </c>
      <c r="L49" s="50">
        <f t="shared" si="5"/>
        <v>2.0359099662396671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2.9060000000000001</v>
      </c>
      <c r="L50" s="50">
        <f t="shared" si="5"/>
        <v>2.0359099662396671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2.9060000000000001</v>
      </c>
      <c r="L51" s="50">
        <f t="shared" si="5"/>
        <v>2.0359099662396671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2.9060000000000001</v>
      </c>
      <c r="L52" s="50">
        <f t="shared" si="7"/>
        <v>2.0359099662396671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2.9060000000000001</v>
      </c>
      <c r="L53" s="50">
        <f t="shared" si="7"/>
        <v>2.0359099662396671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2.9060000000000001</v>
      </c>
      <c r="L54" s="50">
        <f t="shared" si="7"/>
        <v>2.0359099662396671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2.9060000000000001</v>
      </c>
      <c r="L55" s="50">
        <f t="shared" si="7"/>
        <v>2.0359099662396671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2.9060000000000001</v>
      </c>
      <c r="L56" s="50">
        <f t="shared" si="7"/>
        <v>2.0359099662396671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2.9060000000000001</v>
      </c>
      <c r="L57" s="50">
        <f t="shared" si="7"/>
        <v>2.0359099662396671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2.9060000000000001</v>
      </c>
      <c r="L58" s="50">
        <f t="shared" si="7"/>
        <v>2.0359099662396671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2.9060000000000001</v>
      </c>
      <c r="L59" s="50">
        <f t="shared" si="7"/>
        <v>2.0359099662396671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2.9060000000000001</v>
      </c>
      <c r="L60" s="50">
        <f t="shared" si="7"/>
        <v>2.0359099662396671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2.9060000000000001</v>
      </c>
      <c r="L61" s="50">
        <f t="shared" si="7"/>
        <v>2.0359099662396671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2.9060000000000001</v>
      </c>
      <c r="L62" s="50">
        <f t="shared" si="7"/>
        <v>2.0359099662396671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I9" sqref="I9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 customHeight="1">
      <c r="A1" s="93"/>
      <c r="B1" s="93"/>
      <c r="C1" s="93"/>
      <c r="D1" s="93"/>
      <c r="E1" s="93"/>
      <c r="I1" s="55" t="s">
        <v>41</v>
      </c>
      <c r="J1" s="1"/>
      <c r="K1" s="94" t="s">
        <v>4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53</v>
      </c>
      <c r="G2" s="9">
        <f>G24</f>
        <v>2.0877229362158056</v>
      </c>
      <c r="I2" s="56">
        <f>G2-I9</f>
        <v>0.12474981793623718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'EPM -Fev'!K3</f>
        <v>2.1619061817436549</v>
      </c>
      <c r="L3" s="66">
        <f>'EPM -Fev'!L3</f>
        <v>3.5127526064074051</v>
      </c>
      <c r="M3" s="5">
        <f>'EPM -Fev'!M3</f>
        <v>1.9457708871662234</v>
      </c>
    </row>
    <row r="4" spans="1:13" ht="18.75">
      <c r="A4" s="7"/>
      <c r="B4" s="22" t="s">
        <v>22</v>
      </c>
      <c r="C4" s="62">
        <f>L5</f>
        <v>3.1537922609655382</v>
      </c>
      <c r="D4" s="9" t="s">
        <v>23</v>
      </c>
      <c r="E4" s="62">
        <f>K5</f>
        <v>2.1929193123343618</v>
      </c>
      <c r="F4" s="8"/>
      <c r="G4" s="8"/>
      <c r="H4" s="8"/>
      <c r="I4" s="8"/>
      <c r="J4" s="3" t="s">
        <v>9</v>
      </c>
      <c r="K4" s="66">
        <f>'EPM -Fev'!K4</f>
        <v>2.1679370078010947</v>
      </c>
      <c r="L4" s="66">
        <f>'EPM -Fev'!L4</f>
        <v>3.1855113534320991</v>
      </c>
      <c r="M4" s="5">
        <f>'EPM -Fev'!M4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1.6341571779327333</v>
      </c>
      <c r="D5" s="7"/>
      <c r="E5" s="7"/>
      <c r="F5" s="8"/>
      <c r="G5" s="8"/>
      <c r="H5" s="8"/>
      <c r="I5" s="8"/>
      <c r="J5" s="3" t="s">
        <v>10</v>
      </c>
      <c r="K5" s="66">
        <f>'EPM -Fev'!K5</f>
        <v>2.1929193123343618</v>
      </c>
      <c r="L5" s="66">
        <f>'EPM -Fev'!L5</f>
        <v>3.1537922609655382</v>
      </c>
      <c r="M5" s="5">
        <f>'EPM -Fev'!M5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'EPM -Fev'!K6</f>
        <v>2.0741135454178008</v>
      </c>
      <c r="L6" s="66">
        <f>'EPM -Fev'!L6</f>
        <v>2.7112800039065963</v>
      </c>
      <c r="M6" s="5">
        <f>'EPM -Fev'!M6</f>
        <v>1.8449966193373881</v>
      </c>
    </row>
    <row r="7" spans="1:13" ht="15.75">
      <c r="A7" s="7"/>
      <c r="B7" s="25">
        <f>1+1/(12*C5)+1/(288*C5*C5)-139/(51840*C5*C5*C5)</f>
        <v>1.0516804915285274</v>
      </c>
      <c r="C7" s="13" t="s">
        <v>26</v>
      </c>
      <c r="D7" s="12"/>
      <c r="E7" s="12"/>
      <c r="J7" s="3" t="s">
        <v>12</v>
      </c>
      <c r="K7" s="66">
        <f>'EPM -Fev'!K7</f>
        <v>2.0812645129552791</v>
      </c>
      <c r="L7" s="66">
        <f>'EPM -Fev'!L7</f>
        <v>3.1236231932986618</v>
      </c>
      <c r="M7" s="5">
        <f>'EPM -Fev'!M7</f>
        <v>1.8621820615795657</v>
      </c>
    </row>
    <row r="8" spans="1:13" ht="15.75">
      <c r="A8" s="7"/>
      <c r="B8" s="26">
        <f>EXP(-C5)</f>
        <v>0.19511675072135107</v>
      </c>
      <c r="C8" s="14"/>
      <c r="D8" s="7"/>
      <c r="E8" s="7"/>
      <c r="G8" s="96"/>
      <c r="I8" s="15" t="s">
        <v>48</v>
      </c>
      <c r="J8" s="3" t="s">
        <v>13</v>
      </c>
      <c r="K8" s="66">
        <f>'EPM -Fev'!K8</f>
        <v>1.9914087789660555</v>
      </c>
      <c r="L8" s="66">
        <f>'EPM -Fev'!L8</f>
        <v>3.0386161280093082</v>
      </c>
      <c r="M8" s="5">
        <f>'EPM -Fev'!M8</f>
        <v>1.7795307443365633</v>
      </c>
    </row>
    <row r="9" spans="1:13" ht="15.75">
      <c r="A9" s="7"/>
      <c r="B9" s="27">
        <f>POWER(C5,C5-1)</f>
        <v>1.3654060118277331</v>
      </c>
      <c r="C9" s="16"/>
      <c r="D9" s="7"/>
      <c r="E9" s="7"/>
      <c r="F9" s="20">
        <f>E20/I9</f>
        <v>0.34738801769189565</v>
      </c>
      <c r="G9" s="97"/>
      <c r="I9" s="63">
        <f>M5</f>
        <v>1.9629731182795684</v>
      </c>
      <c r="J9" s="3" t="s">
        <v>14</v>
      </c>
      <c r="K9" s="66">
        <f>'EPM -Fev'!K9</f>
        <v>1.9816396706193411</v>
      </c>
      <c r="L9" s="66">
        <f>'EPM -Fev'!L9</f>
        <v>3.1395675391135263</v>
      </c>
      <c r="M9" s="5">
        <f>'EPM -Fev'!M9</f>
        <v>1.7734685255597809</v>
      </c>
    </row>
    <row r="10" spans="1:13" ht="15.75">
      <c r="A10" s="7"/>
      <c r="B10" s="28">
        <f>SQRT(C5*2*22/7)</f>
        <v>3.2049719372303906</v>
      </c>
      <c r="C10" s="17"/>
      <c r="D10" s="7"/>
      <c r="E10" s="7"/>
      <c r="G10" s="97"/>
      <c r="J10" s="3" t="s">
        <v>15</v>
      </c>
      <c r="K10" s="66">
        <f>'EPM -Fev'!K10</f>
        <v>1.9590605042987337</v>
      </c>
      <c r="L10" s="66">
        <f>'EPM -Fev'!L10</f>
        <v>2.4761770122387752</v>
      </c>
      <c r="M10" s="5">
        <f>'EPM -Fev'!M10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1.5562517075124325E-2</v>
      </c>
      <c r="H11" s="60" t="s">
        <v>45</v>
      </c>
      <c r="I11" s="60"/>
      <c r="J11" s="3" t="s">
        <v>16</v>
      </c>
      <c r="K11" s="66">
        <f>'EPM -Fev'!K11</f>
        <v>1.7837832332335157</v>
      </c>
      <c r="L11" s="66">
        <f>'EPM -Fev'!L11</f>
        <v>2.8567194441642942</v>
      </c>
      <c r="M11" s="5">
        <f>'EPM -Fev'!M11</f>
        <v>1.5898268398268449</v>
      </c>
    </row>
    <row r="12" spans="1:13" ht="21">
      <c r="A12" s="4" t="s">
        <v>27</v>
      </c>
      <c r="B12" s="29">
        <f>B7*B8*B9*B10</f>
        <v>0.89797534936394041</v>
      </c>
      <c r="C12" s="98"/>
      <c r="D12" s="98"/>
      <c r="E12" s="10"/>
      <c r="F12" t="s">
        <v>42</v>
      </c>
      <c r="G12" s="57">
        <f>(H17-I9)*(H17-I9)</f>
        <v>4.9303806576313238E-32</v>
      </c>
      <c r="H12" s="60" t="s">
        <v>46</v>
      </c>
      <c r="I12" s="64">
        <f>SQRT(G12)</f>
        <v>2.2204460492503131E-16</v>
      </c>
      <c r="J12" s="3" t="s">
        <v>17</v>
      </c>
      <c r="K12" s="66">
        <f>'EPM -Fev'!K12</f>
        <v>1.9682529629574681</v>
      </c>
      <c r="L12" s="66">
        <f>'EPM -Fev'!L12</f>
        <v>2.6459825585540955</v>
      </c>
      <c r="M12" s="5">
        <f>'EPM -Fev'!M12</f>
        <v>1.7494152046783538</v>
      </c>
    </row>
    <row r="13" spans="1:13" ht="18.75">
      <c r="A13" s="7"/>
      <c r="B13" s="22" t="s">
        <v>22</v>
      </c>
      <c r="C13" s="10">
        <f>C4</f>
        <v>3.1537922609655382</v>
      </c>
      <c r="D13" s="9" t="s">
        <v>23</v>
      </c>
      <c r="E13" s="10">
        <f>E4</f>
        <v>2.1929193123343618</v>
      </c>
      <c r="F13" t="s">
        <v>43</v>
      </c>
      <c r="G13" s="57">
        <f>(H17-G2)*(H17-G2)</f>
        <v>1.556251707512438E-2</v>
      </c>
      <c r="H13" s="60" t="s">
        <v>47</v>
      </c>
      <c r="I13" s="61">
        <f>1-G12/G13</f>
        <v>1</v>
      </c>
      <c r="J13" s="3" t="s">
        <v>18</v>
      </c>
      <c r="K13" s="66">
        <f>'EPM -Fev'!K13</f>
        <v>1.9728443788905725</v>
      </c>
      <c r="L13" s="66">
        <f>'EPM -Fev'!L13</f>
        <v>2.480921418584952</v>
      </c>
      <c r="M13" s="5">
        <f>'EPM -Fev'!M13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1.3170785889663668</v>
      </c>
      <c r="D14" s="7"/>
      <c r="E14" s="7"/>
      <c r="F14" s="99" t="s">
        <v>32</v>
      </c>
      <c r="G14" s="100"/>
      <c r="H14" s="59">
        <f>E13*E13*(B12-B20)</f>
        <v>0.46500580373586375</v>
      </c>
      <c r="J14" s="3" t="s">
        <v>19</v>
      </c>
      <c r="K14" s="66">
        <f>'EPM -Fev'!K14</f>
        <v>1.9905872092104615</v>
      </c>
      <c r="L14" s="66">
        <f>'EPM -Fev'!L14</f>
        <v>2.8185087186494568</v>
      </c>
      <c r="M14" s="5">
        <f>'EPM -Fev'!M14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'EPM -Fev'!K15</f>
        <v>2.0271431082023619</v>
      </c>
      <c r="L15" s="66">
        <f>'EPM -Fev'!L15</f>
        <v>2.9286210197770592</v>
      </c>
      <c r="M15" s="5">
        <f>'EPM -Fev'!M15</f>
        <v>1.809278652257581</v>
      </c>
    </row>
    <row r="16" spans="1:13">
      <c r="A16" s="7"/>
      <c r="B16" s="25">
        <f>1+1/(12*C14)+1/(288*C14*C14)-139/(51840*C14*C14*C14)</f>
        <v>1.0640993906680187</v>
      </c>
      <c r="C16" s="13" t="s">
        <v>26</v>
      </c>
      <c r="D16" s="12"/>
      <c r="E16" s="12"/>
    </row>
    <row r="17" spans="1:15" ht="21">
      <c r="A17" s="7"/>
      <c r="B17" s="26">
        <f>EXP(-C14)</f>
        <v>0.26791685504752816</v>
      </c>
      <c r="C17" s="14"/>
      <c r="D17" s="7"/>
      <c r="E17" s="7"/>
      <c r="F17" s="99" t="s">
        <v>51</v>
      </c>
      <c r="G17" s="100"/>
      <c r="H17" s="35">
        <f>E13*B21</f>
        <v>1.9629731182795682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1.0912551487437374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3.1537922609655382</v>
      </c>
      <c r="L18" s="54">
        <f>E4</f>
        <v>2.1929193123343618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2.8772868647519845</v>
      </c>
      <c r="C19" s="17"/>
      <c r="D19" s="7"/>
      <c r="E19" s="7"/>
      <c r="F19" s="33"/>
      <c r="G19" s="34"/>
      <c r="J19" s="7">
        <v>0.25</v>
      </c>
      <c r="K19" s="50">
        <f>K18</f>
        <v>3.1537922609655382</v>
      </c>
      <c r="L19" s="50">
        <f>L18</f>
        <v>2.1929193123343618</v>
      </c>
      <c r="M19" s="51">
        <f>N19-N18</f>
        <v>1.0604321483803636E-3</v>
      </c>
      <c r="N19" s="52">
        <f t="shared" ref="N19:N49" si="0">WEIBULL(J19,K19,L19,TRUE)</f>
        <v>1.0604321483803636E-3</v>
      </c>
      <c r="O19">
        <f t="shared" ref="O19:O62" si="1">J19*M19</f>
        <v>2.651080370950909E-4</v>
      </c>
    </row>
    <row r="20" spans="1:15" ht="21">
      <c r="A20" s="4" t="s">
        <v>29</v>
      </c>
      <c r="B20" s="29">
        <f>B21*B21</f>
        <v>0.80127833413286509</v>
      </c>
      <c r="C20" s="88" t="s">
        <v>30</v>
      </c>
      <c r="D20" s="89"/>
      <c r="E20" s="10">
        <f>E13*SQRT(B12-B20)</f>
        <v>0.68191334034161832</v>
      </c>
      <c r="F20" s="34"/>
      <c r="G20" s="34"/>
      <c r="J20" s="7">
        <v>0.5</v>
      </c>
      <c r="K20" s="50">
        <f t="shared" ref="K20:L35" si="2">K19</f>
        <v>3.1537922609655382</v>
      </c>
      <c r="L20" s="50">
        <f t="shared" si="2"/>
        <v>2.1929193123343618</v>
      </c>
      <c r="M20" s="51">
        <f t="shared" ref="M20:M62" si="3">N20-N19</f>
        <v>8.3378930931089501E-3</v>
      </c>
      <c r="N20" s="52">
        <f t="shared" si="0"/>
        <v>9.3983252414893137E-3</v>
      </c>
      <c r="O20">
        <f t="shared" si="1"/>
        <v>4.1689465465544751E-3</v>
      </c>
    </row>
    <row r="21" spans="1:15" ht="21">
      <c r="A21" s="4" t="s">
        <v>31</v>
      </c>
      <c r="B21" s="29">
        <f>B16*B17*B18*B19</f>
        <v>0.89514151626034255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3.1537922609655382</v>
      </c>
      <c r="L21" s="50">
        <f t="shared" si="2"/>
        <v>2.1929193123343618</v>
      </c>
      <c r="M21" s="51">
        <f t="shared" si="3"/>
        <v>2.3952745747217508E-2</v>
      </c>
      <c r="N21" s="52">
        <f t="shared" si="0"/>
        <v>3.3351070988706821E-2</v>
      </c>
      <c r="O21">
        <f t="shared" si="1"/>
        <v>1.7964559310413131E-2</v>
      </c>
    </row>
    <row r="22" spans="1:15">
      <c r="J22" s="7">
        <v>1</v>
      </c>
      <c r="K22" s="50">
        <f t="shared" si="2"/>
        <v>3.1537922609655382</v>
      </c>
      <c r="L22" s="50">
        <f t="shared" si="2"/>
        <v>2.1929193123343618</v>
      </c>
      <c r="M22" s="51">
        <f t="shared" si="3"/>
        <v>4.7254334631914419E-2</v>
      </c>
      <c r="N22" s="52">
        <f t="shared" si="0"/>
        <v>8.060540562062124E-2</v>
      </c>
      <c r="O22">
        <f t="shared" si="1"/>
        <v>4.7254334631914419E-2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3.1537922609655382</v>
      </c>
      <c r="L23" s="50">
        <f t="shared" si="2"/>
        <v>2.1929193123343618</v>
      </c>
      <c r="M23" s="51">
        <f t="shared" si="3"/>
        <v>7.5621005362518368E-2</v>
      </c>
      <c r="N23" s="52">
        <f t="shared" si="0"/>
        <v>0.15622641098313961</v>
      </c>
      <c r="O23">
        <f t="shared" si="1"/>
        <v>9.4526256703147959E-2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2.0877229362158056</v>
      </c>
      <c r="J24" s="7">
        <f t="shared" ref="J24:J55" si="4">J23+0.25</f>
        <v>1.5</v>
      </c>
      <c r="K24" s="50">
        <f t="shared" si="2"/>
        <v>3.1537922609655382</v>
      </c>
      <c r="L24" s="50">
        <f t="shared" si="2"/>
        <v>2.1929193123343618</v>
      </c>
      <c r="M24" s="51">
        <f t="shared" si="3"/>
        <v>0.10435004001359416</v>
      </c>
      <c r="N24" s="52">
        <f t="shared" si="0"/>
        <v>0.26057645099673377</v>
      </c>
      <c r="O24">
        <f t="shared" si="1"/>
        <v>0.15652506002039124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3.1537922609655382</v>
      </c>
      <c r="L25" s="50">
        <f t="shared" si="2"/>
        <v>2.1929193123343618</v>
      </c>
      <c r="M25" s="51">
        <f t="shared" si="3"/>
        <v>0.12733712035702538</v>
      </c>
      <c r="N25" s="52">
        <f t="shared" si="0"/>
        <v>0.38791357135375915</v>
      </c>
      <c r="O25">
        <f t="shared" si="1"/>
        <v>0.22283996062479441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3.1537922609655382</v>
      </c>
      <c r="L26" s="50">
        <f t="shared" si="2"/>
        <v>2.1929193123343618</v>
      </c>
      <c r="M26" s="51">
        <f t="shared" si="3"/>
        <v>0.13874963664910822</v>
      </c>
      <c r="N26" s="52">
        <f t="shared" si="0"/>
        <v>0.52666320800286737</v>
      </c>
      <c r="O26">
        <f t="shared" si="1"/>
        <v>0.27749927329821644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3.1537922609655382</v>
      </c>
      <c r="L27" s="50">
        <f t="shared" si="2"/>
        <v>2.1929193123343618</v>
      </c>
      <c r="M27" s="51">
        <f t="shared" si="3"/>
        <v>0.13523759845643923</v>
      </c>
      <c r="N27" s="52">
        <f t="shared" si="0"/>
        <v>0.6619008064593066</v>
      </c>
      <c r="O27">
        <f t="shared" si="1"/>
        <v>0.30428459652698825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3.1537922609655382</v>
      </c>
      <c r="L28" s="50">
        <f t="shared" si="2"/>
        <v>2.1929193123343618</v>
      </c>
      <c r="M28" s="51">
        <f t="shared" si="3"/>
        <v>0.1175950755748788</v>
      </c>
      <c r="N28" s="52">
        <f t="shared" si="0"/>
        <v>0.77949588203418541</v>
      </c>
      <c r="O28">
        <f t="shared" si="1"/>
        <v>0.29398768893719701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3.1537922609655382</v>
      </c>
      <c r="L29" s="50">
        <f t="shared" si="2"/>
        <v>2.1929193123343618</v>
      </c>
      <c r="M29" s="51">
        <f t="shared" si="3"/>
        <v>9.0731367017886533E-2</v>
      </c>
      <c r="N29" s="52">
        <f t="shared" si="0"/>
        <v>0.87022724905207194</v>
      </c>
      <c r="O29">
        <f t="shared" si="1"/>
        <v>0.24951125929918797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3.1537922609655382</v>
      </c>
      <c r="L30" s="50">
        <f t="shared" si="2"/>
        <v>2.1929193123343618</v>
      </c>
      <c r="M30" s="51">
        <f t="shared" si="3"/>
        <v>6.1670612805395097E-2</v>
      </c>
      <c r="N30" s="52">
        <f t="shared" si="0"/>
        <v>0.93189786185746704</v>
      </c>
      <c r="O30">
        <f t="shared" si="1"/>
        <v>0.18501183841618529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3.1537922609655382</v>
      </c>
      <c r="L31" s="50">
        <f t="shared" si="2"/>
        <v>2.1929193123343618</v>
      </c>
      <c r="M31" s="51">
        <f t="shared" si="3"/>
        <v>3.6618026676051185E-2</v>
      </c>
      <c r="N31" s="52">
        <f t="shared" si="0"/>
        <v>0.96851588853351822</v>
      </c>
      <c r="O31">
        <f t="shared" si="1"/>
        <v>0.11900858669716635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3.1537922609655382</v>
      </c>
      <c r="L32" s="50">
        <f t="shared" si="2"/>
        <v>2.1929193123343618</v>
      </c>
      <c r="M32" s="51">
        <f t="shared" si="3"/>
        <v>1.8817785118572905E-2</v>
      </c>
      <c r="N32" s="52">
        <f t="shared" si="0"/>
        <v>0.98733367365209113</v>
      </c>
      <c r="O32">
        <f t="shared" si="1"/>
        <v>6.5862247915005168E-2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3.1537922609655382</v>
      </c>
      <c r="L33" s="50">
        <f t="shared" si="2"/>
        <v>2.1929193123343618</v>
      </c>
      <c r="M33" s="51">
        <f t="shared" si="3"/>
        <v>8.2865690650227863E-3</v>
      </c>
      <c r="N33" s="52">
        <f t="shared" si="0"/>
        <v>0.99562024271711391</v>
      </c>
      <c r="O33">
        <f t="shared" si="1"/>
        <v>3.1074633993835449E-2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3.1537922609655382</v>
      </c>
      <c r="L34" s="50">
        <f t="shared" si="2"/>
        <v>2.1929193123343618</v>
      </c>
      <c r="M34" s="51">
        <f t="shared" si="3"/>
        <v>3.0943476742006926E-3</v>
      </c>
      <c r="N34" s="52">
        <f t="shared" si="0"/>
        <v>0.99871459039131461</v>
      </c>
      <c r="O34">
        <f t="shared" si="1"/>
        <v>1.237739069680277E-2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3.1537922609655382</v>
      </c>
      <c r="L35" s="50">
        <f t="shared" si="2"/>
        <v>2.1929193123343618</v>
      </c>
      <c r="M35" s="51">
        <f t="shared" si="3"/>
        <v>9.692394037688068E-4</v>
      </c>
      <c r="N35" s="52">
        <f t="shared" si="0"/>
        <v>0.99968382979508341</v>
      </c>
      <c r="O35">
        <f t="shared" si="1"/>
        <v>4.1192674660174289E-3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3.1537922609655382</v>
      </c>
      <c r="L36" s="50">
        <f t="shared" si="5"/>
        <v>2.1929193123343618</v>
      </c>
      <c r="M36" s="51">
        <f t="shared" si="3"/>
        <v>2.5182283692826157E-4</v>
      </c>
      <c r="N36" s="52">
        <f t="shared" si="0"/>
        <v>0.99993565263201167</v>
      </c>
      <c r="O36">
        <f t="shared" si="1"/>
        <v>1.1332027661771771E-3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3.1537922609655382</v>
      </c>
      <c r="L37" s="50">
        <f t="shared" si="5"/>
        <v>2.1929193123343618</v>
      </c>
      <c r="M37" s="51">
        <f t="shared" si="3"/>
        <v>5.3650341416244807E-5</v>
      </c>
      <c r="N37" s="52">
        <f t="shared" si="0"/>
        <v>0.99998930297342792</v>
      </c>
      <c r="O37">
        <f t="shared" si="1"/>
        <v>2.5483912172716283E-4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3.1537922609655382</v>
      </c>
      <c r="L38" s="50">
        <f t="shared" si="5"/>
        <v>2.1929193123343618</v>
      </c>
      <c r="M38" s="51">
        <f t="shared" si="3"/>
        <v>9.2633155318599947E-6</v>
      </c>
      <c r="N38" s="52">
        <f t="shared" si="0"/>
        <v>0.99999856628895978</v>
      </c>
      <c r="O38">
        <f t="shared" si="1"/>
        <v>4.6316577659299973E-5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3.1537922609655382</v>
      </c>
      <c r="L39" s="50">
        <f t="shared" si="5"/>
        <v>2.1929193123343618</v>
      </c>
      <c r="M39" s="51">
        <f t="shared" si="3"/>
        <v>1.2808051296220313E-6</v>
      </c>
      <c r="N39" s="52">
        <f t="shared" si="0"/>
        <v>0.9999998470940894</v>
      </c>
      <c r="O39">
        <f t="shared" si="1"/>
        <v>6.7242269305156643E-6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3.1537922609655382</v>
      </c>
      <c r="L40" s="50">
        <f t="shared" si="5"/>
        <v>2.1929193123343618</v>
      </c>
      <c r="M40" s="51">
        <f t="shared" si="3"/>
        <v>1.4010016768928324E-7</v>
      </c>
      <c r="N40" s="52">
        <f t="shared" si="0"/>
        <v>0.99999998719425709</v>
      </c>
      <c r="O40">
        <f t="shared" si="1"/>
        <v>7.7055092229105782E-7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3.1537922609655382</v>
      </c>
      <c r="L41" s="50">
        <f t="shared" si="5"/>
        <v>2.1929193123343618</v>
      </c>
      <c r="M41" s="51">
        <f t="shared" si="3"/>
        <v>1.1974716884743941E-8</v>
      </c>
      <c r="N41" s="52">
        <f t="shared" si="0"/>
        <v>0.99999999916897397</v>
      </c>
      <c r="O41">
        <f t="shared" si="1"/>
        <v>6.8854622087277662E-8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3.1537922609655382</v>
      </c>
      <c r="L42" s="50">
        <f t="shared" si="5"/>
        <v>2.1929193123343618</v>
      </c>
      <c r="M42" s="51">
        <f t="shared" si="3"/>
        <v>7.8979489614994236E-10</v>
      </c>
      <c r="N42" s="52">
        <f t="shared" si="0"/>
        <v>0.99999999995876887</v>
      </c>
      <c r="O42">
        <f t="shared" si="1"/>
        <v>4.7387693768996542E-9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3.1537922609655382</v>
      </c>
      <c r="L43" s="50">
        <f t="shared" si="5"/>
        <v>2.1929193123343618</v>
      </c>
      <c r="M43" s="51">
        <f t="shared" si="3"/>
        <v>3.9688141661997633E-11</v>
      </c>
      <c r="N43" s="52">
        <f t="shared" si="0"/>
        <v>0.99999999999845701</v>
      </c>
      <c r="O43">
        <f t="shared" si="1"/>
        <v>2.4805088538748521E-10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3.1537922609655382</v>
      </c>
      <c r="L44" s="50">
        <f t="shared" si="5"/>
        <v>2.1929193123343618</v>
      </c>
      <c r="M44" s="51">
        <f t="shared" si="3"/>
        <v>1.500022328571049E-12</v>
      </c>
      <c r="N44" s="52">
        <f t="shared" si="0"/>
        <v>0.99999999999995703</v>
      </c>
      <c r="O44">
        <f t="shared" si="1"/>
        <v>9.7501451357118185E-12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3.1537922609655382</v>
      </c>
      <c r="L45" s="50">
        <f t="shared" si="5"/>
        <v>2.1929193123343618</v>
      </c>
      <c r="M45" s="51">
        <f t="shared" si="3"/>
        <v>4.2077452633293433E-14</v>
      </c>
      <c r="N45" s="52">
        <f t="shared" si="0"/>
        <v>0.99999999999999911</v>
      </c>
      <c r="O45">
        <f t="shared" si="1"/>
        <v>2.8402280527473067E-13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3.1537922609655382</v>
      </c>
      <c r="L46" s="50">
        <f t="shared" si="5"/>
        <v>2.1929193123343618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3.1537922609655382</v>
      </c>
      <c r="L47" s="50">
        <f t="shared" si="5"/>
        <v>2.1929193123343618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3.1537922609655382</v>
      </c>
      <c r="L48" s="50">
        <f t="shared" si="5"/>
        <v>2.1929193123343618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3.1537922609655382</v>
      </c>
      <c r="L49" s="50">
        <f t="shared" si="5"/>
        <v>2.1929193123343618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3.1537922609655382</v>
      </c>
      <c r="L50" s="50">
        <f t="shared" si="5"/>
        <v>2.1929193123343618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3.1537922609655382</v>
      </c>
      <c r="L51" s="50">
        <f t="shared" si="5"/>
        <v>2.1929193123343618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3.1537922609655382</v>
      </c>
      <c r="L52" s="50">
        <f t="shared" si="7"/>
        <v>2.1929193123343618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3.1537922609655382</v>
      </c>
      <c r="L53" s="50">
        <f t="shared" si="7"/>
        <v>2.1929193123343618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3.1537922609655382</v>
      </c>
      <c r="L54" s="50">
        <f t="shared" si="7"/>
        <v>2.1929193123343618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3.1537922609655382</v>
      </c>
      <c r="L55" s="50">
        <f t="shared" si="7"/>
        <v>2.1929193123343618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3.1537922609655382</v>
      </c>
      <c r="L56" s="50">
        <f t="shared" si="7"/>
        <v>2.1929193123343618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3.1537922609655382</v>
      </c>
      <c r="L57" s="50">
        <f t="shared" si="7"/>
        <v>2.1929193123343618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3.1537922609655382</v>
      </c>
      <c r="L58" s="50">
        <f t="shared" si="7"/>
        <v>2.1929193123343618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3.1537922609655382</v>
      </c>
      <c r="L59" s="50">
        <f t="shared" si="7"/>
        <v>2.1929193123343618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3.1537922609655382</v>
      </c>
      <c r="L60" s="50">
        <f t="shared" si="7"/>
        <v>2.1929193123343618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3.1537922609655382</v>
      </c>
      <c r="L61" s="50">
        <f t="shared" si="7"/>
        <v>2.1929193123343618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3.1537922609655382</v>
      </c>
      <c r="L62" s="50">
        <f t="shared" si="7"/>
        <v>2.1929193123343618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15" sqref="K15:L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1.9880222068260511</v>
      </c>
      <c r="I2" s="56">
        <f>G2-I9</f>
        <v>0.17874355456847013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'GM -Dec'!K3</f>
        <v>2.1838981037265706</v>
      </c>
      <c r="L3" s="66">
        <f>'GM -Dec'!L3</f>
        <v>3.8330000000000002</v>
      </c>
      <c r="M3" s="66">
        <f>'GM -Dec'!M3</f>
        <v>1.9457708871662234</v>
      </c>
    </row>
    <row r="4" spans="1:13" ht="18.75">
      <c r="A4" s="7"/>
      <c r="B4" s="22" t="s">
        <v>22</v>
      </c>
      <c r="C4" s="62">
        <f>L15</f>
        <v>3.02</v>
      </c>
      <c r="D4" s="9" t="s">
        <v>23</v>
      </c>
      <c r="E4" s="62">
        <f>K15</f>
        <v>2.0856891698804727</v>
      </c>
      <c r="F4" s="8"/>
      <c r="G4" s="8"/>
      <c r="H4" s="8"/>
      <c r="I4" s="8"/>
      <c r="J4" s="3" t="s">
        <v>9</v>
      </c>
      <c r="K4" s="66">
        <f>'GM -Dec'!K4</f>
        <v>2.1978289319200215</v>
      </c>
      <c r="L4" s="66">
        <f>'GM -Dec'!L4</f>
        <v>3.3359999999999999</v>
      </c>
      <c r="M4" s="66">
        <f>'GM -Dec'!M4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1.6622516556291391</v>
      </c>
      <c r="D5" s="7"/>
      <c r="E5" s="7"/>
      <c r="F5" s="8"/>
      <c r="G5" s="8"/>
      <c r="H5" s="8"/>
      <c r="I5" s="8"/>
      <c r="J5" s="3" t="s">
        <v>10</v>
      </c>
      <c r="K5" s="66">
        <f>'GM -Dec'!K5</f>
        <v>2.2243203021568574</v>
      </c>
      <c r="L5" s="66">
        <f>'GM -Dec'!L5</f>
        <v>3.2810000000000001</v>
      </c>
      <c r="M5" s="66">
        <f>'GM -Dec'!M5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'GM -Dec'!K6</f>
        <v>2.1185413343579471</v>
      </c>
      <c r="L6" s="66">
        <f>'GM -Dec'!L6</f>
        <v>2.7480000000000002</v>
      </c>
      <c r="M6" s="66">
        <f>'GM -Dec'!M6</f>
        <v>1.8449966193373881</v>
      </c>
    </row>
    <row r="7" spans="1:13" ht="15.75">
      <c r="A7" s="7"/>
      <c r="B7" s="25">
        <f>1+1/(12*C5)+1/(288*C5*C5)-139/(51840*C5*C5*C5)</f>
        <v>1.0508056572406201</v>
      </c>
      <c r="C7" s="13" t="s">
        <v>26</v>
      </c>
      <c r="D7" s="12"/>
      <c r="E7" s="12"/>
      <c r="J7" s="3" t="s">
        <v>12</v>
      </c>
      <c r="K7" s="66">
        <f>'GM -Dec'!K7</f>
        <v>2.1212330383854492</v>
      </c>
      <c r="L7" s="66">
        <f>'GM -Dec'!L7</f>
        <v>3.254</v>
      </c>
      <c r="M7" s="66">
        <f>'GM -Dec'!M7</f>
        <v>1.8621820615795657</v>
      </c>
    </row>
    <row r="8" spans="1:13" ht="15.75">
      <c r="A8" s="7"/>
      <c r="B8" s="26">
        <f>EXP(-C5)</f>
        <v>0.18971133423294848</v>
      </c>
      <c r="C8" s="14"/>
      <c r="D8" s="7"/>
      <c r="E8" s="7"/>
      <c r="G8" s="96"/>
      <c r="I8" s="15" t="s">
        <v>50</v>
      </c>
      <c r="J8" s="3" t="s">
        <v>13</v>
      </c>
      <c r="K8" s="66">
        <f>'GM -Dec'!K8</f>
        <v>2.0451871609332199</v>
      </c>
      <c r="L8" s="66">
        <f>'GM -Dec'!L8</f>
        <v>3.0859999999999999</v>
      </c>
      <c r="M8" s="66">
        <f>'GM -Dec'!M8</f>
        <v>1.7795307443365633</v>
      </c>
    </row>
    <row r="9" spans="1:13" ht="15.75">
      <c r="A9" s="7"/>
      <c r="B9" s="27">
        <f>POWER(C5,C5-1)</f>
        <v>1.4000927414996975</v>
      </c>
      <c r="C9" s="16"/>
      <c r="D9" s="7"/>
      <c r="E9" s="7"/>
      <c r="F9" s="20">
        <f>E20/I9</f>
        <v>0.3719381288706155</v>
      </c>
      <c r="G9" s="97"/>
      <c r="I9" s="63">
        <f>M15</f>
        <v>1.809278652257581</v>
      </c>
      <c r="J9" s="3" t="s">
        <v>14</v>
      </c>
      <c r="K9" s="66">
        <f>'GM -Dec'!K9</f>
        <v>2.0257467401292226</v>
      </c>
      <c r="L9" s="66">
        <f>'GM -Dec'!L9</f>
        <v>3.149</v>
      </c>
      <c r="M9" s="66">
        <f>'GM -Dec'!M9</f>
        <v>1.7734685255597809</v>
      </c>
    </row>
    <row r="10" spans="1:13" ht="15.75">
      <c r="A10" s="7"/>
      <c r="B10" s="28">
        <f>SQRT(C5*2*22/7)</f>
        <v>3.2324045195860469</v>
      </c>
      <c r="C10" s="17"/>
      <c r="D10" s="7"/>
      <c r="E10" s="7"/>
      <c r="G10" s="97"/>
      <c r="J10" s="3" t="s">
        <v>15</v>
      </c>
      <c r="K10" s="66">
        <f>'GM -Dec'!K10</f>
        <v>2.0363235423826707</v>
      </c>
      <c r="L10" s="66">
        <f>'GM -Dec'!L10</f>
        <v>2.548</v>
      </c>
      <c r="M10" s="66">
        <f>'GM -Dec'!M10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3.194925829977166E-2</v>
      </c>
      <c r="H11" s="60" t="s">
        <v>45</v>
      </c>
      <c r="I11" s="60"/>
      <c r="J11" s="3" t="s">
        <v>16</v>
      </c>
      <c r="K11" s="66">
        <f>'GM -Dec'!K11</f>
        <v>1.836759197118383</v>
      </c>
      <c r="L11" s="66">
        <f>'GM -Dec'!L11</f>
        <v>2.9489999999999998</v>
      </c>
      <c r="M11" s="66">
        <f>'GM -Dec'!M11</f>
        <v>1.5898268398268449</v>
      </c>
    </row>
    <row r="12" spans="1:13" ht="21">
      <c r="A12" s="4" t="s">
        <v>27</v>
      </c>
      <c r="B12" s="29">
        <f>B7*B8*B9*B10</f>
        <v>0.90219037618036146</v>
      </c>
      <c r="C12" s="98"/>
      <c r="D12" s="98"/>
      <c r="E12" s="10"/>
      <c r="F12" t="s">
        <v>42</v>
      </c>
      <c r="G12" s="57">
        <f>(H17-I9)*(H17-I9)</f>
        <v>2.9149144026048937E-3</v>
      </c>
      <c r="H12" s="60" t="s">
        <v>46</v>
      </c>
      <c r="I12" s="60">
        <f>SQRT(G12)</f>
        <v>5.3989947236544822E-2</v>
      </c>
      <c r="J12" s="3" t="s">
        <v>17</v>
      </c>
      <c r="K12" s="66">
        <f>'GM -Dec'!K12</f>
        <v>2.0280115506666676</v>
      </c>
      <c r="L12" s="66">
        <f>'GM -Dec'!L12</f>
        <v>2.7069999999999999</v>
      </c>
      <c r="M12" s="66">
        <f>'GM -Dec'!M12</f>
        <v>1.7494152046783538</v>
      </c>
    </row>
    <row r="13" spans="1:13" ht="18.75">
      <c r="A13" s="7"/>
      <c r="B13" s="22" t="s">
        <v>22</v>
      </c>
      <c r="C13" s="10">
        <f>C4</f>
        <v>3.02</v>
      </c>
      <c r="D13" s="9" t="s">
        <v>23</v>
      </c>
      <c r="E13" s="10">
        <f>E4</f>
        <v>2.0856891698804727</v>
      </c>
      <c r="F13" t="s">
        <v>43</v>
      </c>
      <c r="G13" s="57">
        <f>(H17-G2)*(H17-G2)</f>
        <v>1.5563462542328209E-2</v>
      </c>
      <c r="H13" s="60" t="s">
        <v>47</v>
      </c>
      <c r="I13" s="61">
        <f>1-G12/G13</f>
        <v>0.8127078473265732</v>
      </c>
      <c r="J13" s="3" t="s">
        <v>18</v>
      </c>
      <c r="K13" s="66">
        <f>'GM -Dec'!K13</f>
        <v>2.0528935645995503</v>
      </c>
      <c r="L13" s="66">
        <f>'GM -Dec'!L13</f>
        <v>2.5609999999999999</v>
      </c>
      <c r="M13" s="66">
        <f>'GM -Dec'!M13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1.3311258278145695</v>
      </c>
      <c r="D14" s="7"/>
      <c r="E14" s="7"/>
      <c r="F14" s="99" t="s">
        <v>32</v>
      </c>
      <c r="G14" s="100"/>
      <c r="H14" s="59">
        <f>E13*E13*(B12-B20)</f>
        <v>0.45284786207840771</v>
      </c>
      <c r="J14" s="3" t="s">
        <v>19</v>
      </c>
      <c r="K14" s="66">
        <f>'GM -Dec'!K14</f>
        <v>2.0359099662396671</v>
      </c>
      <c r="L14" s="66">
        <f>'GM -Dec'!L14</f>
        <v>2.9060000000000001</v>
      </c>
      <c r="M14" s="66">
        <f>'GM -Dec'!M14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'GM -Dec'!K15</f>
        <v>2.0856891698804727</v>
      </c>
      <c r="L15" s="66">
        <f>'GM -Dec'!L15</f>
        <v>3.02</v>
      </c>
      <c r="M15" s="66">
        <f>'GM -Dec'!M15</f>
        <v>1.809278652257581</v>
      </c>
    </row>
    <row r="16" spans="1:13">
      <c r="A16" s="7"/>
      <c r="B16" s="25">
        <f>1+1/(12*C14)+1/(288*C14*C14)-139/(51840*C14*C14*C14)</f>
        <v>1.0634264348030544</v>
      </c>
      <c r="C16" s="13" t="s">
        <v>26</v>
      </c>
      <c r="D16" s="12"/>
      <c r="E16" s="12"/>
    </row>
    <row r="17" spans="1:15" ht="21">
      <c r="A17" s="7"/>
      <c r="B17" s="26">
        <f>EXP(-C14)</f>
        <v>0.26417967299076178</v>
      </c>
      <c r="C17" s="14"/>
      <c r="D17" s="7"/>
      <c r="E17" s="7"/>
      <c r="F17" s="99" t="s">
        <v>51</v>
      </c>
      <c r="G17" s="100"/>
      <c r="H17" s="35">
        <f>E13*B21</f>
        <v>1.8632685994941258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1.099340317444528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3.02</v>
      </c>
      <c r="L18" s="54">
        <f>E4</f>
        <v>2.0856891698804727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2.8925899522706797</v>
      </c>
      <c r="C19" s="17"/>
      <c r="D19" s="7"/>
      <c r="E19" s="7"/>
      <c r="F19" s="33"/>
      <c r="G19" s="34"/>
      <c r="J19" s="7">
        <v>0.25</v>
      </c>
      <c r="K19" s="50">
        <f>K18</f>
        <v>3.02</v>
      </c>
      <c r="L19" s="50">
        <f>L18</f>
        <v>2.0856891698804727</v>
      </c>
      <c r="M19" s="51">
        <f>N19-N18</f>
        <v>1.6492507861188832E-3</v>
      </c>
      <c r="N19" s="52">
        <f t="shared" ref="N19:N49" si="0">WEIBULL(J19,K19,L19,TRUE)</f>
        <v>1.6492507861188832E-3</v>
      </c>
      <c r="O19">
        <f t="shared" ref="O19:O62" si="1">J19*M19</f>
        <v>4.123126965297208E-4</v>
      </c>
    </row>
    <row r="20" spans="1:15" ht="21">
      <c r="A20" s="4" t="s">
        <v>29</v>
      </c>
      <c r="B20" s="29">
        <f>B21*B21</f>
        <v>0.79808979606533559</v>
      </c>
      <c r="C20" s="88" t="s">
        <v>30</v>
      </c>
      <c r="D20" s="89"/>
      <c r="E20" s="10">
        <f>E13*SQRT(B12-B20)</f>
        <v>0.67293971652623374</v>
      </c>
      <c r="F20" s="34"/>
      <c r="G20" s="34"/>
      <c r="J20" s="7">
        <v>0.5</v>
      </c>
      <c r="K20" s="50">
        <f t="shared" ref="K20:L35" si="2">K19</f>
        <v>3.02</v>
      </c>
      <c r="L20" s="50">
        <f t="shared" si="2"/>
        <v>2.0856891698804727</v>
      </c>
      <c r="M20" s="51">
        <f t="shared" ref="M20:M62" si="3">N20-N19</f>
        <v>1.1650744055527351E-2</v>
      </c>
      <c r="N20" s="52">
        <f t="shared" si="0"/>
        <v>1.3299994841646234E-2</v>
      </c>
      <c r="O20">
        <f t="shared" si="1"/>
        <v>5.8253720277636756E-3</v>
      </c>
    </row>
    <row r="21" spans="1:15" ht="21">
      <c r="A21" s="4" t="s">
        <v>31</v>
      </c>
      <c r="B21" s="29">
        <f>B16*B17*B18*B19</f>
        <v>0.89335871634262098</v>
      </c>
      <c r="C21" s="90"/>
      <c r="D21" s="91"/>
      <c r="E21" s="19"/>
      <c r="F21" s="37" t="s">
        <v>33</v>
      </c>
      <c r="G21" s="38">
        <f>I9-H17</f>
        <v>-5.3989947236544822E-2</v>
      </c>
      <c r="J21" s="7">
        <v>0.75</v>
      </c>
      <c r="K21" s="50">
        <f t="shared" si="2"/>
        <v>3.02</v>
      </c>
      <c r="L21" s="50">
        <f t="shared" si="2"/>
        <v>2.0856891698804727</v>
      </c>
      <c r="M21" s="51">
        <f t="shared" si="3"/>
        <v>3.1234479602276877E-2</v>
      </c>
      <c r="N21" s="52">
        <f t="shared" si="0"/>
        <v>4.4534474443923111E-2</v>
      </c>
      <c r="O21">
        <f t="shared" si="1"/>
        <v>2.3425859701707658E-2</v>
      </c>
    </row>
    <row r="22" spans="1:15">
      <c r="J22" s="7">
        <v>1</v>
      </c>
      <c r="K22" s="50">
        <f t="shared" si="2"/>
        <v>3.02</v>
      </c>
      <c r="L22" s="50">
        <f t="shared" si="2"/>
        <v>2.0856891698804727</v>
      </c>
      <c r="M22" s="51">
        <f t="shared" si="3"/>
        <v>5.8384515533951853E-2</v>
      </c>
      <c r="N22" s="52">
        <f t="shared" si="0"/>
        <v>0.10291898997787496</v>
      </c>
      <c r="O22">
        <f t="shared" si="1"/>
        <v>5.8384515533951853E-2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3.02</v>
      </c>
      <c r="L23" s="50">
        <f t="shared" si="2"/>
        <v>2.0856891698804727</v>
      </c>
      <c r="M23" s="51">
        <f t="shared" si="3"/>
        <v>8.8986272150300971E-2</v>
      </c>
      <c r="N23" s="52">
        <f t="shared" si="0"/>
        <v>0.19190526212817594</v>
      </c>
      <c r="O23">
        <f t="shared" si="1"/>
        <v>0.11123284018787621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1.9880222068260511</v>
      </c>
      <c r="J24" s="7">
        <f t="shared" ref="J24:J55" si="4">J23+0.25</f>
        <v>1.5</v>
      </c>
      <c r="K24" s="50">
        <f t="shared" si="2"/>
        <v>3.02</v>
      </c>
      <c r="L24" s="50">
        <f t="shared" si="2"/>
        <v>2.0856891698804727</v>
      </c>
      <c r="M24" s="51">
        <f t="shared" si="3"/>
        <v>0.11704283041011176</v>
      </c>
      <c r="N24" s="52">
        <f t="shared" si="0"/>
        <v>0.3089480925382877</v>
      </c>
      <c r="O24">
        <f t="shared" si="1"/>
        <v>0.17556424561516765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3.02</v>
      </c>
      <c r="L25" s="50">
        <f t="shared" si="2"/>
        <v>2.0856891698804727</v>
      </c>
      <c r="M25" s="51">
        <f t="shared" si="3"/>
        <v>0.13596374453483828</v>
      </c>
      <c r="N25" s="52">
        <f t="shared" si="0"/>
        <v>0.44491183707312598</v>
      </c>
      <c r="O25">
        <f t="shared" si="1"/>
        <v>0.23793655293596699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3.02</v>
      </c>
      <c r="L26" s="50">
        <f t="shared" si="2"/>
        <v>2.0856891698804727</v>
      </c>
      <c r="M26" s="51">
        <f t="shared" si="3"/>
        <v>0.14072060745283455</v>
      </c>
      <c r="N26" s="52">
        <f t="shared" si="0"/>
        <v>0.58563244452596053</v>
      </c>
      <c r="O26">
        <f t="shared" si="1"/>
        <v>0.28144121490566909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3.02</v>
      </c>
      <c r="L27" s="50">
        <f t="shared" si="2"/>
        <v>2.0856891698804727</v>
      </c>
      <c r="M27" s="51">
        <f t="shared" si="3"/>
        <v>0.12996189362882371</v>
      </c>
      <c r="N27" s="52">
        <f t="shared" si="0"/>
        <v>0.71559433815478424</v>
      </c>
      <c r="O27">
        <f t="shared" si="1"/>
        <v>0.29241426066485332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3.02</v>
      </c>
      <c r="L28" s="50">
        <f t="shared" si="2"/>
        <v>2.0856891698804727</v>
      </c>
      <c r="M28" s="51">
        <f t="shared" si="3"/>
        <v>0.10683794835396809</v>
      </c>
      <c r="N28" s="52">
        <f t="shared" si="0"/>
        <v>0.82243228650875233</v>
      </c>
      <c r="O28">
        <f t="shared" si="1"/>
        <v>0.26709487088492023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3.02</v>
      </c>
      <c r="L29" s="50">
        <f t="shared" si="2"/>
        <v>2.0856891698804727</v>
      </c>
      <c r="M29" s="51">
        <f t="shared" si="3"/>
        <v>7.779835275996827E-2</v>
      </c>
      <c r="N29" s="52">
        <f t="shared" si="0"/>
        <v>0.9002306392687206</v>
      </c>
      <c r="O29">
        <f t="shared" si="1"/>
        <v>0.21394547008991274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3.02</v>
      </c>
      <c r="L30" s="50">
        <f t="shared" si="2"/>
        <v>2.0856891698804727</v>
      </c>
      <c r="M30" s="51">
        <f t="shared" si="3"/>
        <v>4.9862232530386019E-2</v>
      </c>
      <c r="N30" s="52">
        <f t="shared" si="0"/>
        <v>0.95009287179910662</v>
      </c>
      <c r="O30">
        <f t="shared" si="1"/>
        <v>0.14958669759115806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3.02</v>
      </c>
      <c r="L31" s="50">
        <f t="shared" si="2"/>
        <v>2.0856891698804727</v>
      </c>
      <c r="M31" s="51">
        <f t="shared" si="3"/>
        <v>2.7919599296445163E-2</v>
      </c>
      <c r="N31" s="52">
        <f t="shared" si="0"/>
        <v>0.97801247109555178</v>
      </c>
      <c r="O31">
        <f t="shared" si="1"/>
        <v>9.0738697713446781E-2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3.02</v>
      </c>
      <c r="L32" s="50">
        <f t="shared" si="2"/>
        <v>2.0856891698804727</v>
      </c>
      <c r="M32" s="51">
        <f t="shared" si="3"/>
        <v>1.3547437728388956E-2</v>
      </c>
      <c r="N32" s="52">
        <f t="shared" si="0"/>
        <v>0.99155990882394074</v>
      </c>
      <c r="O32">
        <f t="shared" si="1"/>
        <v>4.7416032049361345E-2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3.02</v>
      </c>
      <c r="L33" s="50">
        <f t="shared" si="2"/>
        <v>2.0856891698804727</v>
      </c>
      <c r="M33" s="51">
        <f t="shared" si="3"/>
        <v>5.647702258326559E-3</v>
      </c>
      <c r="N33" s="52">
        <f t="shared" si="0"/>
        <v>0.9972076110822673</v>
      </c>
      <c r="O33">
        <f t="shared" si="1"/>
        <v>2.1178883468724596E-2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3.02</v>
      </c>
      <c r="L34" s="50">
        <f t="shared" si="2"/>
        <v>2.0856891698804727</v>
      </c>
      <c r="M34" s="51">
        <f t="shared" si="3"/>
        <v>2.0046955688102219E-3</v>
      </c>
      <c r="N34" s="52">
        <f t="shared" si="0"/>
        <v>0.99921230665107752</v>
      </c>
      <c r="O34">
        <f t="shared" si="1"/>
        <v>8.0187822752408877E-3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3.02</v>
      </c>
      <c r="L35" s="50">
        <f t="shared" si="2"/>
        <v>2.0856891698804727</v>
      </c>
      <c r="M35" s="51">
        <f t="shared" si="3"/>
        <v>6.0028923459631844E-4</v>
      </c>
      <c r="N35" s="52">
        <f t="shared" si="0"/>
        <v>0.99981259588567384</v>
      </c>
      <c r="O35">
        <f t="shared" si="1"/>
        <v>2.5512292470343534E-3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3.02</v>
      </c>
      <c r="L36" s="50">
        <f t="shared" si="5"/>
        <v>2.0856891698804727</v>
      </c>
      <c r="M36" s="51">
        <f t="shared" si="3"/>
        <v>1.5020573675261772E-4</v>
      </c>
      <c r="N36" s="52">
        <f t="shared" si="0"/>
        <v>0.99996280162242646</v>
      </c>
      <c r="O36">
        <f t="shared" si="1"/>
        <v>6.7592581538677976E-4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3.02</v>
      </c>
      <c r="L37" s="50">
        <f t="shared" si="5"/>
        <v>2.0856891698804727</v>
      </c>
      <c r="M37" s="51">
        <f t="shared" si="3"/>
        <v>3.1104853747465633E-5</v>
      </c>
      <c r="N37" s="52">
        <f t="shared" si="0"/>
        <v>0.99999390647617392</v>
      </c>
      <c r="O37">
        <f t="shared" si="1"/>
        <v>1.4774805530046176E-4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3.02</v>
      </c>
      <c r="L38" s="50">
        <f t="shared" si="5"/>
        <v>2.0856891698804727</v>
      </c>
      <c r="M38" s="51">
        <f t="shared" si="3"/>
        <v>5.2786617336098018E-6</v>
      </c>
      <c r="N38" s="52">
        <f t="shared" si="0"/>
        <v>0.99999918513790753</v>
      </c>
      <c r="O38">
        <f t="shared" si="1"/>
        <v>2.6393308668049009E-5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3.02</v>
      </c>
      <c r="L39" s="50">
        <f t="shared" si="5"/>
        <v>2.0856891698804727</v>
      </c>
      <c r="M39" s="51">
        <f t="shared" si="3"/>
        <v>7.2687129271109541E-7</v>
      </c>
      <c r="N39" s="52">
        <f t="shared" si="0"/>
        <v>0.99999991200920024</v>
      </c>
      <c r="O39">
        <f t="shared" si="1"/>
        <v>3.8160742867332509E-6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3.02</v>
      </c>
      <c r="L40" s="50">
        <f t="shared" si="5"/>
        <v>2.0856891698804727</v>
      </c>
      <c r="M40" s="51">
        <f t="shared" si="3"/>
        <v>8.0401710067512511E-8</v>
      </c>
      <c r="N40" s="52">
        <f t="shared" si="0"/>
        <v>0.99999999241091031</v>
      </c>
      <c r="O40">
        <f t="shared" si="1"/>
        <v>4.4220940537131881E-7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3.02</v>
      </c>
      <c r="L41" s="50">
        <f t="shared" si="5"/>
        <v>2.0856891698804727</v>
      </c>
      <c r="M41" s="51">
        <f t="shared" si="3"/>
        <v>7.0719610167913061E-9</v>
      </c>
      <c r="N41" s="52">
        <f t="shared" si="0"/>
        <v>0.99999999948287133</v>
      </c>
      <c r="O41">
        <f t="shared" si="1"/>
        <v>4.066377584655001E-8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3.02</v>
      </c>
      <c r="L42" s="50">
        <f t="shared" si="5"/>
        <v>2.0856891698804727</v>
      </c>
      <c r="M42" s="51">
        <f t="shared" si="3"/>
        <v>4.8959170051432466E-10</v>
      </c>
      <c r="N42" s="52">
        <f t="shared" si="0"/>
        <v>0.99999999997246303</v>
      </c>
      <c r="O42">
        <f t="shared" si="1"/>
        <v>2.9375502030859479E-9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3.02</v>
      </c>
      <c r="L43" s="50">
        <f t="shared" si="5"/>
        <v>2.0856891698804727</v>
      </c>
      <c r="M43" s="51">
        <f t="shared" si="3"/>
        <v>2.6403546016240398E-11</v>
      </c>
      <c r="N43" s="52">
        <f t="shared" si="0"/>
        <v>0.99999999999886657</v>
      </c>
      <c r="O43">
        <f t="shared" si="1"/>
        <v>1.6502216260150249E-10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3.02</v>
      </c>
      <c r="L44" s="50">
        <f t="shared" si="5"/>
        <v>2.0856891698804727</v>
      </c>
      <c r="M44" s="51">
        <f t="shared" si="3"/>
        <v>1.0977885267493548E-12</v>
      </c>
      <c r="N44" s="52">
        <f t="shared" si="0"/>
        <v>0.99999999999996436</v>
      </c>
      <c r="O44">
        <f t="shared" si="1"/>
        <v>7.1356254238708061E-12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3.02</v>
      </c>
      <c r="L45" s="50">
        <f t="shared" si="5"/>
        <v>2.0856891698804727</v>
      </c>
      <c r="M45" s="51">
        <f t="shared" si="3"/>
        <v>3.47499806707674E-14</v>
      </c>
      <c r="N45" s="52">
        <f t="shared" si="0"/>
        <v>0.99999999999999911</v>
      </c>
      <c r="O45">
        <f t="shared" si="1"/>
        <v>2.3456236952767995E-13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3.02</v>
      </c>
      <c r="L46" s="50">
        <f t="shared" si="5"/>
        <v>2.0856891698804727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3.02</v>
      </c>
      <c r="L47" s="50">
        <f t="shared" si="5"/>
        <v>2.0856891698804727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3.02</v>
      </c>
      <c r="L48" s="50">
        <f t="shared" si="5"/>
        <v>2.0856891698804727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3.02</v>
      </c>
      <c r="L49" s="50">
        <f t="shared" si="5"/>
        <v>2.0856891698804727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3.02</v>
      </c>
      <c r="L50" s="50">
        <f t="shared" si="5"/>
        <v>2.0856891698804727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3.02</v>
      </c>
      <c r="L51" s="50">
        <f t="shared" si="5"/>
        <v>2.0856891698804727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3.02</v>
      </c>
      <c r="L52" s="50">
        <f t="shared" si="7"/>
        <v>2.0856891698804727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3.02</v>
      </c>
      <c r="L53" s="50">
        <f t="shared" si="7"/>
        <v>2.0856891698804727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3.02</v>
      </c>
      <c r="L54" s="50">
        <f t="shared" si="7"/>
        <v>2.0856891698804727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3.02</v>
      </c>
      <c r="L55" s="50">
        <f t="shared" si="7"/>
        <v>2.0856891698804727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3.02</v>
      </c>
      <c r="L56" s="50">
        <f t="shared" si="7"/>
        <v>2.0856891698804727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3.02</v>
      </c>
      <c r="L57" s="50">
        <f t="shared" si="7"/>
        <v>2.0856891698804727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3.02</v>
      </c>
      <c r="L58" s="50">
        <f t="shared" si="7"/>
        <v>2.0856891698804727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3.02</v>
      </c>
      <c r="L59" s="50">
        <f t="shared" si="7"/>
        <v>2.0856891698804727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3.02</v>
      </c>
      <c r="L60" s="50">
        <f t="shared" si="7"/>
        <v>2.0856891698804727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3.02</v>
      </c>
      <c r="L61" s="50">
        <f t="shared" si="7"/>
        <v>2.0856891698804727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3.02</v>
      </c>
      <c r="L62" s="50">
        <f t="shared" si="7"/>
        <v>2.0856891698804727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O85"/>
  <sheetViews>
    <sheetView topLeftCell="B6" workbookViewId="0">
      <selection activeCell="I19" sqref="I19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0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2.0515358926259908</v>
      </c>
      <c r="I2" s="56">
        <f>G2-I9</f>
        <v>0.10576500545976741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Récapitulatif!B3</f>
        <v>2.1287985609752269</v>
      </c>
      <c r="L3" s="66">
        <f>Récapitulatif!C3</f>
        <v>3.8910873112815763</v>
      </c>
      <c r="M3" s="5">
        <f>Récapitulatif!L3</f>
        <v>1.9457708871662234</v>
      </c>
    </row>
    <row r="4" spans="1:13" ht="18.75">
      <c r="A4" s="7"/>
      <c r="B4" s="22" t="s">
        <v>22</v>
      </c>
      <c r="C4" s="10">
        <f>L3</f>
        <v>3.8910873112815763</v>
      </c>
      <c r="D4" s="9" t="s">
        <v>23</v>
      </c>
      <c r="E4" s="10">
        <f>K3</f>
        <v>2.1287985609752269</v>
      </c>
      <c r="F4" s="8"/>
      <c r="G4" s="8"/>
      <c r="H4" s="8"/>
      <c r="I4" s="8"/>
      <c r="J4" s="3" t="s">
        <v>9</v>
      </c>
      <c r="K4" s="66">
        <f>Récapitulatif!B4</f>
        <v>2.1473882664186608</v>
      </c>
      <c r="L4" s="66">
        <f>Récapitulatif!C4</f>
        <v>3.3784987938130442</v>
      </c>
      <c r="M4" s="5">
        <f>Récapitulatif!L4</f>
        <v>1.9415386374028378</v>
      </c>
    </row>
    <row r="5" spans="1:13" ht="15.75">
      <c r="A5" s="11" t="s">
        <v>24</v>
      </c>
      <c r="B5" s="23" t="s">
        <v>25</v>
      </c>
      <c r="C5" s="31">
        <f>1+2/C4</f>
        <v>1.5139951484001206</v>
      </c>
      <c r="D5" s="7"/>
      <c r="E5" s="7"/>
      <c r="F5" s="8"/>
      <c r="G5" s="8"/>
      <c r="H5" s="8"/>
      <c r="I5" s="8"/>
      <c r="J5" s="3" t="s">
        <v>10</v>
      </c>
      <c r="K5" s="66">
        <f>Récapitulatif!B5</f>
        <v>2.1721547433992932</v>
      </c>
      <c r="L5" s="66">
        <f>Récapitulatif!C5</f>
        <v>3.3233409064678043</v>
      </c>
      <c r="M5" s="5">
        <f>Récapitulatif!L5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Récapitulatif!B6</f>
        <v>2.0559617323598971</v>
      </c>
      <c r="L6" s="66">
        <f>Récapitulatif!C6</f>
        <v>2.7913128689527484</v>
      </c>
      <c r="M6" s="5">
        <f>Récapitulatif!L6</f>
        <v>1.8449966193373881</v>
      </c>
    </row>
    <row r="7" spans="1:13" ht="15.75">
      <c r="A7" s="7"/>
      <c r="B7" s="25">
        <f>1+1/(12*C5)+1/(288*C5*C5)-139/(51840*C5*C5*C5)</f>
        <v>1.0557841809842348</v>
      </c>
      <c r="C7" s="13" t="s">
        <v>26</v>
      </c>
      <c r="D7" s="12"/>
      <c r="E7" s="12"/>
      <c r="J7" s="3" t="s">
        <v>12</v>
      </c>
      <c r="K7" s="66">
        <f>Récapitulatif!B7</f>
        <v>2.0634818654353921</v>
      </c>
      <c r="L7" s="66">
        <f>Récapitulatif!C7</f>
        <v>3.3045598313192048</v>
      </c>
      <c r="M7" s="5">
        <f>Récapitulatif!L7</f>
        <v>1.8621820615795657</v>
      </c>
    </row>
    <row r="8" spans="1:13" ht="15.75">
      <c r="A8" s="7"/>
      <c r="B8" s="26">
        <f>EXP(-C5)</f>
        <v>0.2200291704642531</v>
      </c>
      <c r="C8" s="14"/>
      <c r="D8" s="7"/>
      <c r="E8" s="7"/>
      <c r="G8" s="96"/>
      <c r="I8" s="15" t="s">
        <v>50</v>
      </c>
      <c r="J8" s="3" t="s">
        <v>13</v>
      </c>
      <c r="K8" s="66">
        <f>Récapitulatif!B8</f>
        <v>1.9727844948445672</v>
      </c>
      <c r="L8" s="66">
        <f>Récapitulatif!C8</f>
        <v>3.1495937189340926</v>
      </c>
      <c r="M8" s="5">
        <f>Récapitulatif!L8</f>
        <v>1.7795307443365633</v>
      </c>
    </row>
    <row r="9" spans="1:13" ht="15.75">
      <c r="A9" s="7"/>
      <c r="B9" s="27">
        <f>POWER(C5,C5-1)</f>
        <v>1.2376080073962006</v>
      </c>
      <c r="C9" s="16"/>
      <c r="D9" s="7"/>
      <c r="E9" s="7"/>
      <c r="F9" s="20">
        <f>E20/I9</f>
        <v>0.28473088446580114</v>
      </c>
      <c r="G9" s="97"/>
      <c r="I9" s="36">
        <f>M3</f>
        <v>1.9457708871662234</v>
      </c>
      <c r="J9" s="3" t="s">
        <v>14</v>
      </c>
      <c r="K9" s="66">
        <f>Récapitulatif!B9</f>
        <v>1.956740686328881</v>
      </c>
      <c r="L9" s="66">
        <f>Récapitulatif!C9</f>
        <v>3.2121913666431956</v>
      </c>
      <c r="M9" s="5">
        <f>Récapitulatif!L9</f>
        <v>1.7734685255597809</v>
      </c>
    </row>
    <row r="10" spans="1:13" ht="15.75">
      <c r="A10" s="7"/>
      <c r="B10" s="28">
        <f>SQRT(C5*2*22/7)</f>
        <v>3.0848891281212616</v>
      </c>
      <c r="C10" s="17"/>
      <c r="D10" s="7"/>
      <c r="E10" s="7"/>
      <c r="G10" s="97"/>
      <c r="J10" s="3" t="s">
        <v>15</v>
      </c>
      <c r="K10" s="66">
        <f>Récapitulatif!B10</f>
        <v>1.9533622806030548</v>
      </c>
      <c r="L10" s="66">
        <f>Récapitulatif!C10</f>
        <v>2.6036855797365992</v>
      </c>
      <c r="M10" s="5">
        <f>Récapitulatif!L10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1.1186236379904631E-2</v>
      </c>
      <c r="H11" s="60" t="s">
        <v>45</v>
      </c>
      <c r="I11" s="60"/>
      <c r="J11" s="3" t="s">
        <v>16</v>
      </c>
      <c r="K11" s="66">
        <f>Récapitulatif!B11</f>
        <v>1.7758998356338593</v>
      </c>
      <c r="L11" s="66">
        <f>Récapitulatif!C11</f>
        <v>3.0058448987345572</v>
      </c>
      <c r="M11" s="5">
        <f>Récapitulatif!L11</f>
        <v>1.5898268398268449</v>
      </c>
    </row>
    <row r="12" spans="1:13" ht="21">
      <c r="A12" s="4" t="s">
        <v>27</v>
      </c>
      <c r="B12" s="29">
        <f>B7*B8*B9*B10</f>
        <v>0.88690699995284072</v>
      </c>
      <c r="C12" s="98"/>
      <c r="D12" s="98"/>
      <c r="E12" s="10"/>
      <c r="F12" t="s">
        <v>42</v>
      </c>
      <c r="G12" s="57">
        <f>(H17-I9)*(H17-I9)</f>
        <v>3.6213541573345485E-4</v>
      </c>
      <c r="H12" s="60" t="s">
        <v>46</v>
      </c>
      <c r="I12" s="60">
        <f>SQRT(G12)</f>
        <v>1.9029855904169501E-2</v>
      </c>
      <c r="J12" s="3" t="s">
        <v>17</v>
      </c>
      <c r="K12" s="66">
        <f>Récapitulatif!B12</f>
        <v>1.9590518564677533</v>
      </c>
      <c r="L12" s="66">
        <f>Récapitulatif!C12</f>
        <v>2.7570300713961449</v>
      </c>
      <c r="M12" s="5">
        <f>Récapitulatif!L12</f>
        <v>1.7494152046783538</v>
      </c>
    </row>
    <row r="13" spans="1:13" ht="18.75">
      <c r="A13" s="7"/>
      <c r="B13" s="22" t="s">
        <v>22</v>
      </c>
      <c r="C13" s="10">
        <f>C4</f>
        <v>3.8910873112815763</v>
      </c>
      <c r="D13" s="9" t="s">
        <v>23</v>
      </c>
      <c r="E13" s="10">
        <f>E4</f>
        <v>2.1287985609752269</v>
      </c>
      <c r="F13" t="s">
        <v>43</v>
      </c>
      <c r="G13" s="57">
        <f>(H17-G2)*(H17-G2)</f>
        <v>1.5573757422844234E-2</v>
      </c>
      <c r="H13" s="60" t="s">
        <v>47</v>
      </c>
      <c r="I13" s="61">
        <f>1-G12/G13</f>
        <v>0.97674707484513279</v>
      </c>
      <c r="J13" s="3" t="s">
        <v>18</v>
      </c>
      <c r="K13" s="66">
        <f>Récapitulatif!B13</f>
        <v>1.9716289434336869</v>
      </c>
      <c r="L13" s="66">
        <f>Récapitulatif!C13</f>
        <v>2.6155692721578356</v>
      </c>
      <c r="M13" s="5">
        <f>Récapitulatif!L13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1.2569975742000603</v>
      </c>
      <c r="D14" s="7"/>
      <c r="E14" s="7"/>
      <c r="F14" s="99" t="s">
        <v>32</v>
      </c>
      <c r="G14" s="100"/>
      <c r="H14" s="59">
        <f>E13*E13*(B12-B20)</f>
        <v>0.30693934120683758</v>
      </c>
      <c r="J14" s="3" t="s">
        <v>19</v>
      </c>
      <c r="K14" s="66">
        <f>Récapitulatif!B14</f>
        <v>1.9807613736148397</v>
      </c>
      <c r="L14" s="66">
        <f>Récapitulatif!C14</f>
        <v>2.9483640783373808</v>
      </c>
      <c r="M14" s="5">
        <f>Récapitulatif!L14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Récapitulatif!B15</f>
        <v>2.0115012199595923</v>
      </c>
      <c r="L15" s="66">
        <f>Récapitulatif!C15</f>
        <v>3.0817565581478483</v>
      </c>
      <c r="M15" s="5">
        <f>Récapitulatif!L15</f>
        <v>1.809278652257581</v>
      </c>
    </row>
    <row r="16" spans="1:13">
      <c r="A16" s="7"/>
      <c r="B16" s="25">
        <f>1+1/(12*C14)+1/(288*C14*C14)-139/(51840*C14*C14*C14)</f>
        <v>1.0671430500872436</v>
      </c>
      <c r="C16" s="13" t="s">
        <v>26</v>
      </c>
      <c r="D16" s="12"/>
      <c r="E16" s="12"/>
    </row>
    <row r="17" spans="1:15" ht="21">
      <c r="A17" s="7"/>
      <c r="B17" s="26">
        <f>EXP(-C14)</f>
        <v>0.28450695645591068</v>
      </c>
      <c r="C17" s="14"/>
      <c r="D17" s="7"/>
      <c r="E17" s="7"/>
      <c r="F17" s="99" t="s">
        <v>51</v>
      </c>
      <c r="G17" s="100"/>
      <c r="H17" s="35">
        <f>E13*B21</f>
        <v>1.9267410312620539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1.0605440456808612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3.8910873112815763</v>
      </c>
      <c r="L18" s="54">
        <f>E4</f>
        <v>2.1287985609752269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2.8108944500385498</v>
      </c>
      <c r="C19" s="17"/>
      <c r="D19" s="7"/>
      <c r="E19" s="7"/>
      <c r="F19" s="33"/>
      <c r="G19" s="34"/>
      <c r="J19" s="7">
        <v>0.25</v>
      </c>
      <c r="K19" s="50">
        <f>K18</f>
        <v>3.8910873112815763</v>
      </c>
      <c r="L19" s="50">
        <f>L18</f>
        <v>2.1287985609752269</v>
      </c>
      <c r="M19" s="51">
        <f>N19-N18</f>
        <v>2.4014834638985683E-4</v>
      </c>
      <c r="N19" s="52">
        <f t="shared" ref="N19:N49" si="0">WEIBULL(J19,K19,L19,TRUE)</f>
        <v>2.4014834638985683E-4</v>
      </c>
      <c r="O19">
        <f t="shared" ref="O19:O62" si="1">J19*M19</f>
        <v>6.0037086597464207E-5</v>
      </c>
    </row>
    <row r="20" spans="1:15" ht="21">
      <c r="A20" s="4" t="s">
        <v>29</v>
      </c>
      <c r="B20" s="29">
        <f>B21*B21</f>
        <v>0.81917663422416476</v>
      </c>
      <c r="C20" s="88" t="s">
        <v>30</v>
      </c>
      <c r="D20" s="89"/>
      <c r="E20" s="10">
        <f>E13*SQRT(B12-B20)</f>
        <v>0.55402106567064535</v>
      </c>
      <c r="F20" s="34"/>
      <c r="G20" s="34"/>
      <c r="J20" s="7">
        <v>0.5</v>
      </c>
      <c r="K20" s="50">
        <f t="shared" ref="K20:L20" si="2">K19</f>
        <v>3.8910873112815763</v>
      </c>
      <c r="L20" s="50">
        <f t="shared" si="2"/>
        <v>2.1287985609752269</v>
      </c>
      <c r="M20" s="51">
        <f t="shared" ref="M20:M62" si="3">N20-N19</f>
        <v>3.3169198774494202E-3</v>
      </c>
      <c r="N20" s="52">
        <f t="shared" si="0"/>
        <v>3.557068223839277E-3</v>
      </c>
      <c r="O20">
        <f t="shared" si="1"/>
        <v>1.6584599387247101E-3</v>
      </c>
    </row>
    <row r="21" spans="1:15" ht="21">
      <c r="A21" s="4" t="s">
        <v>31</v>
      </c>
      <c r="B21" s="29">
        <f>B16*B17*B18*B19</f>
        <v>0.90508377193725265</v>
      </c>
      <c r="C21" s="90"/>
      <c r="D21" s="91"/>
      <c r="E21" s="19"/>
      <c r="F21" s="37" t="s">
        <v>33</v>
      </c>
      <c r="G21" s="38">
        <f>I9-H17</f>
        <v>1.9029855904169501E-2</v>
      </c>
      <c r="J21" s="7">
        <v>0.75</v>
      </c>
      <c r="K21" s="50">
        <f t="shared" ref="K21:L21" si="4">K20</f>
        <v>3.8910873112815763</v>
      </c>
      <c r="L21" s="50">
        <f t="shared" si="4"/>
        <v>2.1287985609752269</v>
      </c>
      <c r="M21" s="51">
        <f t="shared" si="3"/>
        <v>1.3555277453928483E-2</v>
      </c>
      <c r="N21" s="52">
        <f t="shared" si="0"/>
        <v>1.711234567776776E-2</v>
      </c>
      <c r="O21">
        <f t="shared" si="1"/>
        <v>1.0166458090446362E-2</v>
      </c>
    </row>
    <row r="22" spans="1:15">
      <c r="J22" s="7">
        <v>1</v>
      </c>
      <c r="K22" s="50">
        <f t="shared" ref="K22:L22" si="5">K21</f>
        <v>3.8910873112815763</v>
      </c>
      <c r="L22" s="50">
        <f t="shared" si="5"/>
        <v>2.1287985609752269</v>
      </c>
      <c r="M22" s="51">
        <f t="shared" si="3"/>
        <v>3.4383240068391552E-2</v>
      </c>
      <c r="N22" s="52">
        <f t="shared" si="0"/>
        <v>5.1495585746159311E-2</v>
      </c>
      <c r="O22">
        <f t="shared" si="1"/>
        <v>3.4383240068391552E-2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ref="K23:L23" si="6">K22</f>
        <v>3.8910873112815763</v>
      </c>
      <c r="L23" s="50">
        <f t="shared" si="6"/>
        <v>2.1287985609752269</v>
      </c>
      <c r="M23" s="51">
        <f t="shared" si="3"/>
        <v>6.6867706121163217E-2</v>
      </c>
      <c r="N23" s="52">
        <f t="shared" si="0"/>
        <v>0.11836329186732253</v>
      </c>
      <c r="O23">
        <f t="shared" si="1"/>
        <v>8.3584632651454022E-2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2.0515358926259908</v>
      </c>
      <c r="J24" s="7">
        <f t="shared" ref="J24:J55" si="7">J23+0.25</f>
        <v>1.5</v>
      </c>
      <c r="K24" s="50">
        <f t="shared" ref="K24:L24" si="8">K23</f>
        <v>3.8910873112815763</v>
      </c>
      <c r="L24" s="50">
        <f t="shared" si="8"/>
        <v>2.1287985609752269</v>
      </c>
      <c r="M24" s="51">
        <f t="shared" si="3"/>
        <v>0.10756148308007218</v>
      </c>
      <c r="N24" s="52">
        <f t="shared" si="0"/>
        <v>0.22592477494739471</v>
      </c>
      <c r="O24">
        <f t="shared" si="1"/>
        <v>0.16134222462010828</v>
      </c>
    </row>
    <row r="25" spans="1:15" ht="18.75">
      <c r="A25" s="42"/>
      <c r="B25" s="42"/>
      <c r="C25" s="42"/>
      <c r="D25" s="42"/>
      <c r="E25" s="42"/>
      <c r="J25" s="7">
        <f t="shared" si="7"/>
        <v>1.75</v>
      </c>
      <c r="K25" s="50">
        <f t="shared" ref="K25:L25" si="9">K24</f>
        <v>3.8910873112815763</v>
      </c>
      <c r="L25" s="50">
        <f t="shared" si="9"/>
        <v>2.1287985609752269</v>
      </c>
      <c r="M25" s="51">
        <f t="shared" si="3"/>
        <v>0.14690207395571808</v>
      </c>
      <c r="N25" s="52">
        <f t="shared" si="0"/>
        <v>0.3728268489031128</v>
      </c>
      <c r="O25">
        <f t="shared" si="1"/>
        <v>0.25707862942250664</v>
      </c>
    </row>
    <row r="26" spans="1:15" ht="21">
      <c r="A26" s="43"/>
      <c r="B26" s="44"/>
      <c r="C26" s="44"/>
      <c r="D26" s="45"/>
      <c r="E26" s="46"/>
      <c r="J26" s="7">
        <f t="shared" si="7"/>
        <v>2</v>
      </c>
      <c r="K26" s="50">
        <f t="shared" ref="K26:L26" si="10">K25</f>
        <v>3.8910873112815763</v>
      </c>
      <c r="L26" s="50">
        <f t="shared" si="10"/>
        <v>2.1287985609752269</v>
      </c>
      <c r="M26" s="51">
        <f t="shared" si="3"/>
        <v>0.17077652805572918</v>
      </c>
      <c r="N26" s="52">
        <f t="shared" si="0"/>
        <v>0.54360337695884198</v>
      </c>
      <c r="O26">
        <f t="shared" si="1"/>
        <v>0.34155305611145836</v>
      </c>
    </row>
    <row r="27" spans="1:15" ht="21">
      <c r="A27" s="43"/>
      <c r="B27" s="44"/>
      <c r="C27" s="44"/>
      <c r="D27" s="45"/>
      <c r="E27" s="45"/>
      <c r="J27" s="7">
        <f t="shared" si="7"/>
        <v>2.25</v>
      </c>
      <c r="K27" s="50">
        <f t="shared" ref="K27:L27" si="11">K26</f>
        <v>3.8910873112815763</v>
      </c>
      <c r="L27" s="50">
        <f t="shared" si="11"/>
        <v>2.1287985609752269</v>
      </c>
      <c r="M27" s="51">
        <f t="shared" si="3"/>
        <v>0.16713715435495358</v>
      </c>
      <c r="N27" s="52">
        <f t="shared" si="0"/>
        <v>0.71074053131379555</v>
      </c>
      <c r="O27">
        <f t="shared" si="1"/>
        <v>0.37605859729864555</v>
      </c>
    </row>
    <row r="28" spans="1:15" ht="21">
      <c r="A28" s="43"/>
      <c r="B28" s="44"/>
      <c r="C28" s="44"/>
      <c r="D28" s="45"/>
      <c r="E28" s="45"/>
      <c r="J28" s="7">
        <f t="shared" si="7"/>
        <v>2.5</v>
      </c>
      <c r="K28" s="50">
        <f t="shared" ref="K28:L28" si="12">K27</f>
        <v>3.8910873112815763</v>
      </c>
      <c r="L28" s="50">
        <f t="shared" si="12"/>
        <v>2.1287985609752269</v>
      </c>
      <c r="M28" s="51">
        <f t="shared" si="3"/>
        <v>0.13498808823305786</v>
      </c>
      <c r="N28" s="52">
        <f t="shared" si="0"/>
        <v>0.84572861954685341</v>
      </c>
      <c r="O28">
        <f t="shared" si="1"/>
        <v>0.33747022058264464</v>
      </c>
    </row>
    <row r="29" spans="1:15" ht="21">
      <c r="A29" s="43"/>
      <c r="B29" s="44"/>
      <c r="C29" s="44"/>
      <c r="D29" s="45"/>
      <c r="E29" s="45"/>
      <c r="J29" s="7">
        <f t="shared" si="7"/>
        <v>2.75</v>
      </c>
      <c r="K29" s="50">
        <f t="shared" ref="K29:L29" si="13">K28</f>
        <v>3.8910873112815763</v>
      </c>
      <c r="L29" s="50">
        <f t="shared" si="13"/>
        <v>2.1287985609752269</v>
      </c>
      <c r="M29" s="51">
        <f t="shared" si="3"/>
        <v>8.7615066586851365E-2</v>
      </c>
      <c r="N29" s="52">
        <f t="shared" si="0"/>
        <v>0.93334368613370478</v>
      </c>
      <c r="O29">
        <f t="shared" si="1"/>
        <v>0.24094143311384125</v>
      </c>
    </row>
    <row r="30" spans="1:15" ht="21">
      <c r="A30" s="43"/>
      <c r="B30" s="44"/>
      <c r="C30" s="44"/>
      <c r="D30" s="45"/>
      <c r="E30" s="45"/>
      <c r="J30" s="7">
        <f t="shared" si="7"/>
        <v>3</v>
      </c>
      <c r="K30" s="50">
        <f t="shared" ref="K30:L30" si="14">K29</f>
        <v>3.8910873112815763</v>
      </c>
      <c r="L30" s="50">
        <f t="shared" si="14"/>
        <v>2.1287985609752269</v>
      </c>
      <c r="M30" s="51">
        <f t="shared" si="3"/>
        <v>4.42731314473509E-2</v>
      </c>
      <c r="N30" s="52">
        <f t="shared" si="0"/>
        <v>0.97761681758105567</v>
      </c>
      <c r="O30">
        <f t="shared" si="1"/>
        <v>0.1328193943420527</v>
      </c>
    </row>
    <row r="31" spans="1:15" ht="21">
      <c r="A31" s="43"/>
      <c r="B31" s="44"/>
      <c r="C31" s="44"/>
      <c r="D31" s="45"/>
      <c r="E31" s="45"/>
      <c r="J31" s="7">
        <f t="shared" si="7"/>
        <v>3.25</v>
      </c>
      <c r="K31" s="50">
        <f t="shared" ref="K31:L31" si="15">K30</f>
        <v>3.8910873112815763</v>
      </c>
      <c r="L31" s="50">
        <f t="shared" si="15"/>
        <v>2.1287985609752269</v>
      </c>
      <c r="M31" s="51">
        <f t="shared" si="3"/>
        <v>1.6798861811556098E-2</v>
      </c>
      <c r="N31" s="52">
        <f t="shared" si="0"/>
        <v>0.99441567939261177</v>
      </c>
      <c r="O31">
        <f t="shared" si="1"/>
        <v>5.459630088755732E-2</v>
      </c>
    </row>
    <row r="32" spans="1:15" ht="21">
      <c r="A32" s="43"/>
      <c r="B32" s="44"/>
      <c r="C32" s="44"/>
      <c r="D32" s="45"/>
      <c r="E32" s="45"/>
      <c r="J32" s="7">
        <f t="shared" si="7"/>
        <v>3.5</v>
      </c>
      <c r="K32" s="50">
        <f t="shared" ref="K32:L32" si="16">K31</f>
        <v>3.8910873112815763</v>
      </c>
      <c r="L32" s="50">
        <f t="shared" si="16"/>
        <v>2.1287985609752269</v>
      </c>
      <c r="M32" s="51">
        <f t="shared" si="3"/>
        <v>4.5982194393603404E-3</v>
      </c>
      <c r="N32" s="52">
        <f t="shared" si="0"/>
        <v>0.99901389883197211</v>
      </c>
      <c r="O32">
        <f t="shared" si="1"/>
        <v>1.6093768037761191E-2</v>
      </c>
    </row>
    <row r="33" spans="1:15" ht="21">
      <c r="A33" s="43"/>
      <c r="B33" s="44"/>
      <c r="C33" s="44"/>
      <c r="D33" s="45"/>
      <c r="E33" s="45"/>
      <c r="J33" s="7">
        <f t="shared" si="7"/>
        <v>3.75</v>
      </c>
      <c r="K33" s="50">
        <f t="shared" ref="K33:L33" si="17">K32</f>
        <v>3.8910873112815763</v>
      </c>
      <c r="L33" s="50">
        <f t="shared" si="17"/>
        <v>2.1287985609752269</v>
      </c>
      <c r="M33" s="51">
        <f t="shared" si="3"/>
        <v>8.6909350842723221E-4</v>
      </c>
      <c r="N33" s="52">
        <f t="shared" si="0"/>
        <v>0.99988299234039935</v>
      </c>
      <c r="O33">
        <f t="shared" si="1"/>
        <v>3.2591006566021208E-3</v>
      </c>
    </row>
    <row r="34" spans="1:15" ht="21">
      <c r="A34" s="43"/>
      <c r="B34" s="44"/>
      <c r="C34" s="44"/>
      <c r="D34" s="45"/>
      <c r="E34" s="45"/>
      <c r="J34" s="7">
        <f t="shared" si="7"/>
        <v>4</v>
      </c>
      <c r="K34" s="50">
        <f t="shared" ref="K34:L34" si="18">K33</f>
        <v>3.8910873112815763</v>
      </c>
      <c r="L34" s="50">
        <f t="shared" si="18"/>
        <v>2.1287985609752269</v>
      </c>
      <c r="M34" s="51">
        <f t="shared" si="3"/>
        <v>1.0818083815766766E-4</v>
      </c>
      <c r="N34" s="52">
        <f t="shared" si="0"/>
        <v>0.99999117317855701</v>
      </c>
      <c r="O34">
        <f t="shared" si="1"/>
        <v>4.3272335263067063E-4</v>
      </c>
    </row>
    <row r="35" spans="1:15" ht="21">
      <c r="A35" s="43"/>
      <c r="B35" s="44"/>
      <c r="C35" s="44"/>
      <c r="D35" s="45"/>
      <c r="E35" s="45"/>
      <c r="J35" s="7">
        <f t="shared" si="7"/>
        <v>4.25</v>
      </c>
      <c r="K35" s="50">
        <f t="shared" ref="K35:L35" si="19">K34</f>
        <v>3.8910873112815763</v>
      </c>
      <c r="L35" s="50">
        <f t="shared" si="19"/>
        <v>2.1287985609752269</v>
      </c>
      <c r="M35" s="51">
        <f t="shared" si="3"/>
        <v>8.4276359482160501E-6</v>
      </c>
      <c r="N35" s="52">
        <f t="shared" si="0"/>
        <v>0.99999960081450523</v>
      </c>
      <c r="O35">
        <f t="shared" si="1"/>
        <v>3.5817452779918213E-5</v>
      </c>
    </row>
    <row r="36" spans="1:15" ht="21">
      <c r="A36" s="43"/>
      <c r="B36" s="44"/>
      <c r="C36" s="44"/>
      <c r="D36" s="45"/>
      <c r="E36" s="45"/>
      <c r="J36" s="7">
        <f t="shared" si="7"/>
        <v>4.5</v>
      </c>
      <c r="K36" s="50">
        <f t="shared" ref="K36:L36" si="20">K35</f>
        <v>3.8910873112815763</v>
      </c>
      <c r="L36" s="50">
        <f t="shared" si="20"/>
        <v>2.1287985609752269</v>
      </c>
      <c r="M36" s="51">
        <f t="shared" si="3"/>
        <v>3.8901489463061267E-7</v>
      </c>
      <c r="N36" s="52">
        <f t="shared" si="0"/>
        <v>0.99999998982939986</v>
      </c>
      <c r="O36">
        <f t="shared" si="1"/>
        <v>1.750567025837757E-6</v>
      </c>
    </row>
    <row r="37" spans="1:15" ht="21">
      <c r="A37" s="43"/>
      <c r="B37" s="44"/>
      <c r="C37" s="44"/>
      <c r="D37" s="45"/>
      <c r="E37" s="45"/>
      <c r="J37" s="7">
        <f t="shared" si="7"/>
        <v>4.75</v>
      </c>
      <c r="K37" s="50">
        <f t="shared" ref="K37:L37" si="21">K36</f>
        <v>3.8910873112815763</v>
      </c>
      <c r="L37" s="50">
        <f t="shared" si="21"/>
        <v>2.1287985609752269</v>
      </c>
      <c r="M37" s="51">
        <f t="shared" si="3"/>
        <v>1.0033862407610172E-8</v>
      </c>
      <c r="N37" s="52">
        <f t="shared" si="0"/>
        <v>0.99999999986326227</v>
      </c>
      <c r="O37">
        <f t="shared" si="1"/>
        <v>4.7660846436148319E-8</v>
      </c>
    </row>
    <row r="38" spans="1:15">
      <c r="A38" s="40"/>
      <c r="B38" s="40"/>
      <c r="C38" s="40"/>
      <c r="D38" s="40"/>
      <c r="E38" s="40"/>
      <c r="J38" s="7">
        <f t="shared" si="7"/>
        <v>5</v>
      </c>
      <c r="K38" s="50">
        <f t="shared" ref="K38:L38" si="22">K37</f>
        <v>3.8910873112815763</v>
      </c>
      <c r="L38" s="50">
        <f t="shared" si="22"/>
        <v>2.1287985609752269</v>
      </c>
      <c r="M38" s="51">
        <f t="shared" si="3"/>
        <v>1.3583212332690664E-10</v>
      </c>
      <c r="N38" s="52">
        <f t="shared" si="0"/>
        <v>0.99999999999909439</v>
      </c>
      <c r="O38">
        <f t="shared" si="1"/>
        <v>6.791606166345332E-10</v>
      </c>
    </row>
    <row r="39" spans="1:15" ht="21">
      <c r="A39" s="43"/>
      <c r="B39" s="40"/>
      <c r="C39" s="40"/>
      <c r="D39" s="40"/>
      <c r="E39" s="40"/>
      <c r="J39" s="7">
        <f t="shared" si="7"/>
        <v>5.25</v>
      </c>
      <c r="K39" s="50">
        <f t="shared" ref="K39:L39" si="23">K38</f>
        <v>3.8910873112815763</v>
      </c>
      <c r="L39" s="50">
        <f t="shared" si="23"/>
        <v>2.1287985609752269</v>
      </c>
      <c r="M39" s="51">
        <f t="shared" si="3"/>
        <v>9.028333636251773E-13</v>
      </c>
      <c r="N39" s="52">
        <f t="shared" si="0"/>
        <v>0.99999999999999722</v>
      </c>
      <c r="O39">
        <f t="shared" si="1"/>
        <v>4.7398751590321808E-12</v>
      </c>
    </row>
    <row r="40" spans="1:15">
      <c r="A40" s="40"/>
      <c r="B40" s="47"/>
      <c r="C40" s="47"/>
      <c r="D40" s="48"/>
      <c r="E40" s="49"/>
      <c r="J40" s="7">
        <f t="shared" si="7"/>
        <v>5.5</v>
      </c>
      <c r="K40" s="50">
        <f t="shared" ref="K40:L40" si="24">K39</f>
        <v>3.8910873112815763</v>
      </c>
      <c r="L40" s="50">
        <f t="shared" si="24"/>
        <v>2.1287985609752269</v>
      </c>
      <c r="M40" s="51">
        <f t="shared" si="3"/>
        <v>2.7755575615628914E-15</v>
      </c>
      <c r="N40" s="52">
        <f t="shared" si="0"/>
        <v>1</v>
      </c>
      <c r="O40">
        <f t="shared" si="1"/>
        <v>1.5265566588595902E-14</v>
      </c>
    </row>
    <row r="41" spans="1:15">
      <c r="A41" s="40"/>
      <c r="B41" s="47"/>
      <c r="C41" s="47"/>
      <c r="D41" s="48"/>
      <c r="E41" s="49"/>
      <c r="J41" s="7">
        <f t="shared" si="7"/>
        <v>5.75</v>
      </c>
      <c r="K41" s="50">
        <f t="shared" ref="K41:L41" si="25">K40</f>
        <v>3.8910873112815763</v>
      </c>
      <c r="L41" s="50">
        <f t="shared" si="25"/>
        <v>2.1287985609752269</v>
      </c>
      <c r="M41" s="51">
        <f t="shared" si="3"/>
        <v>0</v>
      </c>
      <c r="N41" s="52">
        <f t="shared" si="0"/>
        <v>1</v>
      </c>
      <c r="O41">
        <f t="shared" si="1"/>
        <v>0</v>
      </c>
    </row>
    <row r="42" spans="1:15">
      <c r="A42" s="40"/>
      <c r="B42" s="47"/>
      <c r="C42" s="47"/>
      <c r="D42" s="48"/>
      <c r="E42" s="49"/>
      <c r="J42" s="7">
        <f t="shared" si="7"/>
        <v>6</v>
      </c>
      <c r="K42" s="50">
        <f t="shared" ref="K42:L42" si="26">K41</f>
        <v>3.8910873112815763</v>
      </c>
      <c r="L42" s="50">
        <f t="shared" si="26"/>
        <v>2.1287985609752269</v>
      </c>
      <c r="M42" s="51">
        <f t="shared" si="3"/>
        <v>0</v>
      </c>
      <c r="N42" s="52">
        <f t="shared" si="0"/>
        <v>1</v>
      </c>
      <c r="O42">
        <f t="shared" si="1"/>
        <v>0</v>
      </c>
    </row>
    <row r="43" spans="1:15">
      <c r="A43" s="40"/>
      <c r="B43" s="47"/>
      <c r="C43" s="47"/>
      <c r="D43" s="48"/>
      <c r="E43" s="49"/>
      <c r="J43" s="7">
        <f t="shared" si="7"/>
        <v>6.25</v>
      </c>
      <c r="K43" s="50">
        <f t="shared" ref="K43:L43" si="27">K42</f>
        <v>3.8910873112815763</v>
      </c>
      <c r="L43" s="50">
        <f t="shared" si="27"/>
        <v>2.1287985609752269</v>
      </c>
      <c r="M43" s="51">
        <f t="shared" si="3"/>
        <v>0</v>
      </c>
      <c r="N43" s="52">
        <f t="shared" si="0"/>
        <v>1</v>
      </c>
      <c r="O43">
        <f t="shared" si="1"/>
        <v>0</v>
      </c>
    </row>
    <row r="44" spans="1:15">
      <c r="A44" s="40"/>
      <c r="B44" s="47"/>
      <c r="C44" s="47"/>
      <c r="D44" s="48"/>
      <c r="E44" s="49"/>
      <c r="J44" s="7">
        <f t="shared" si="7"/>
        <v>6.5</v>
      </c>
      <c r="K44" s="50">
        <f t="shared" ref="K44:L44" si="28">K43</f>
        <v>3.8910873112815763</v>
      </c>
      <c r="L44" s="50">
        <f t="shared" si="28"/>
        <v>2.1287985609752269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7"/>
        <v>6.75</v>
      </c>
      <c r="K45" s="50">
        <f t="shared" ref="K45:L45" si="29">K44</f>
        <v>3.8910873112815763</v>
      </c>
      <c r="L45" s="50">
        <f t="shared" si="29"/>
        <v>2.1287985609752269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7"/>
        <v>7</v>
      </c>
      <c r="K46" s="50">
        <f t="shared" ref="K46:L46" si="30">K45</f>
        <v>3.8910873112815763</v>
      </c>
      <c r="L46" s="50">
        <f t="shared" si="30"/>
        <v>2.1287985609752269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7"/>
        <v>7.25</v>
      </c>
      <c r="K47" s="50">
        <f t="shared" ref="K47:L47" si="31">K46</f>
        <v>3.8910873112815763</v>
      </c>
      <c r="L47" s="50">
        <f t="shared" si="31"/>
        <v>2.1287985609752269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7"/>
        <v>7.5</v>
      </c>
      <c r="K48" s="50">
        <f t="shared" ref="K48:L48" si="32">K47</f>
        <v>3.8910873112815763</v>
      </c>
      <c r="L48" s="50">
        <f t="shared" si="32"/>
        <v>2.1287985609752269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7"/>
        <v>7.75</v>
      </c>
      <c r="K49" s="50">
        <f t="shared" ref="K49:L49" si="33">K48</f>
        <v>3.8910873112815763</v>
      </c>
      <c r="L49" s="50">
        <f t="shared" si="33"/>
        <v>2.1287985609752269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7"/>
        <v>8</v>
      </c>
      <c r="K50" s="50">
        <f t="shared" ref="K50:L50" si="34">K49</f>
        <v>3.8910873112815763</v>
      </c>
      <c r="L50" s="50">
        <f t="shared" si="34"/>
        <v>2.1287985609752269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7"/>
        <v>8.25</v>
      </c>
      <c r="K51" s="50">
        <f t="shared" ref="K51:L51" si="35">K50</f>
        <v>3.8910873112815763</v>
      </c>
      <c r="L51" s="50">
        <f t="shared" si="35"/>
        <v>2.1287985609752269</v>
      </c>
      <c r="M51" s="51">
        <f t="shared" si="3"/>
        <v>0</v>
      </c>
      <c r="N51" s="52">
        <f t="shared" ref="N51:N62" si="3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52" si="37">K51</f>
        <v>3.8910873112815763</v>
      </c>
      <c r="L52" s="50">
        <f t="shared" si="37"/>
        <v>2.1287985609752269</v>
      </c>
      <c r="M52" s="51">
        <f t="shared" si="3"/>
        <v>0</v>
      </c>
      <c r="N52" s="52">
        <f t="shared" si="3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7"/>
        <v>8.75</v>
      </c>
      <c r="K53" s="50">
        <f t="shared" ref="K53:L53" si="38">K52</f>
        <v>3.8910873112815763</v>
      </c>
      <c r="L53" s="50">
        <f t="shared" si="38"/>
        <v>2.1287985609752269</v>
      </c>
      <c r="M53" s="51">
        <f t="shared" si="3"/>
        <v>0</v>
      </c>
      <c r="N53" s="52">
        <f t="shared" si="3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7"/>
        <v>9</v>
      </c>
      <c r="K54" s="50">
        <f t="shared" ref="K54:L54" si="39">K53</f>
        <v>3.8910873112815763</v>
      </c>
      <c r="L54" s="50">
        <f t="shared" si="39"/>
        <v>2.1287985609752269</v>
      </c>
      <c r="M54" s="51">
        <f t="shared" si="3"/>
        <v>0</v>
      </c>
      <c r="N54" s="52">
        <f t="shared" si="3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7"/>
        <v>9.25</v>
      </c>
      <c r="K55" s="50">
        <f t="shared" ref="K55:L55" si="40">K54</f>
        <v>3.8910873112815763</v>
      </c>
      <c r="L55" s="50">
        <f t="shared" si="40"/>
        <v>2.1287985609752269</v>
      </c>
      <c r="M55" s="51">
        <f t="shared" si="3"/>
        <v>0</v>
      </c>
      <c r="N55" s="52">
        <f t="shared" si="3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ref="K56:L56" si="41">K55</f>
        <v>3.8910873112815763</v>
      </c>
      <c r="L56" s="50">
        <f t="shared" si="41"/>
        <v>2.1287985609752269</v>
      </c>
      <c r="M56" s="51">
        <f t="shared" si="3"/>
        <v>0</v>
      </c>
      <c r="N56" s="52">
        <f t="shared" si="3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ref="K57:L57" si="42">K56</f>
        <v>3.8910873112815763</v>
      </c>
      <c r="L57" s="50">
        <f t="shared" si="42"/>
        <v>2.1287985609752269</v>
      </c>
      <c r="M57" s="51">
        <f t="shared" si="3"/>
        <v>0</v>
      </c>
      <c r="N57" s="52">
        <f t="shared" si="3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43">J57+0.25</f>
        <v>10</v>
      </c>
      <c r="K58" s="50">
        <f t="shared" ref="K58:L58" si="44">K57</f>
        <v>3.8910873112815763</v>
      </c>
      <c r="L58" s="50">
        <f t="shared" si="44"/>
        <v>2.1287985609752269</v>
      </c>
      <c r="M58" s="51">
        <f t="shared" si="3"/>
        <v>0</v>
      </c>
      <c r="N58" s="52">
        <f t="shared" si="3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43"/>
        <v>10.25</v>
      </c>
      <c r="K59" s="50">
        <f t="shared" ref="K59:L59" si="45">K58</f>
        <v>3.8910873112815763</v>
      </c>
      <c r="L59" s="50">
        <f t="shared" si="45"/>
        <v>2.1287985609752269</v>
      </c>
      <c r="M59" s="51">
        <f t="shared" si="3"/>
        <v>0</v>
      </c>
      <c r="N59" s="52">
        <f t="shared" si="3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43"/>
        <v>10.5</v>
      </c>
      <c r="K60" s="50">
        <f t="shared" ref="K60:L60" si="46">K59</f>
        <v>3.8910873112815763</v>
      </c>
      <c r="L60" s="50">
        <f t="shared" si="46"/>
        <v>2.1287985609752269</v>
      </c>
      <c r="M60" s="51">
        <f t="shared" si="3"/>
        <v>0</v>
      </c>
      <c r="N60" s="52">
        <f t="shared" si="3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43"/>
        <v>10.75</v>
      </c>
      <c r="K61" s="50">
        <f t="shared" ref="K61:L61" si="47">K60</f>
        <v>3.8910873112815763</v>
      </c>
      <c r="L61" s="50">
        <f t="shared" si="47"/>
        <v>2.1287985609752269</v>
      </c>
      <c r="M61" s="51">
        <f t="shared" si="3"/>
        <v>0</v>
      </c>
      <c r="N61" s="52">
        <f t="shared" si="3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43"/>
        <v>11</v>
      </c>
      <c r="K62" s="50">
        <f t="shared" ref="K62:L62" si="48">K61</f>
        <v>3.8910873112815763</v>
      </c>
      <c r="L62" s="50">
        <f t="shared" si="48"/>
        <v>2.1287985609752269</v>
      </c>
      <c r="M62" s="51">
        <f t="shared" si="3"/>
        <v>0</v>
      </c>
      <c r="N62" s="52">
        <f t="shared" si="3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K1:L1"/>
    <mergeCell ref="F17:G18"/>
    <mergeCell ref="B24:C24"/>
    <mergeCell ref="D24:E24"/>
    <mergeCell ref="G8:G10"/>
    <mergeCell ref="A1:E3"/>
    <mergeCell ref="C12:D12"/>
    <mergeCell ref="C20:D21"/>
    <mergeCell ref="F14:G15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0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2.0535428472391692</v>
      </c>
      <c r="I2" s="56">
        <f>G2-I9</f>
        <v>0.11200420983633141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'MLM -Jan'!K3</f>
        <v>2.1287985609752269</v>
      </c>
      <c r="L3" s="66">
        <f>'MLM -Jan'!L3</f>
        <v>3.8910873112815763</v>
      </c>
      <c r="M3" s="66">
        <f>'MLM -Jan'!M3</f>
        <v>1.9457708871662234</v>
      </c>
    </row>
    <row r="4" spans="1:13" ht="18.75">
      <c r="A4" s="7"/>
      <c r="B4" s="22" t="s">
        <v>22</v>
      </c>
      <c r="C4" s="10">
        <f>L4</f>
        <v>3.3784987938130442</v>
      </c>
      <c r="D4" s="9" t="s">
        <v>23</v>
      </c>
      <c r="E4" s="10">
        <f>K4</f>
        <v>2.1473882664186608</v>
      </c>
      <c r="F4" s="8"/>
      <c r="G4" s="8"/>
      <c r="H4" s="8"/>
      <c r="I4" s="8"/>
      <c r="J4" s="3" t="s">
        <v>9</v>
      </c>
      <c r="K4" s="66">
        <f>'MLM -Jan'!K4</f>
        <v>2.1473882664186608</v>
      </c>
      <c r="L4" s="66">
        <f>'MLM -Jan'!L4</f>
        <v>3.3784987938130442</v>
      </c>
      <c r="M4" s="66">
        <f>'MLM -Jan'!M4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1.5919789001146152</v>
      </c>
      <c r="D5" s="7"/>
      <c r="E5" s="7"/>
      <c r="F5" s="8"/>
      <c r="G5" s="8"/>
      <c r="H5" s="8"/>
      <c r="I5" s="8"/>
      <c r="J5" s="3" t="s">
        <v>10</v>
      </c>
      <c r="K5" s="66">
        <f>'MLM -Jan'!K5</f>
        <v>2.1721547433992932</v>
      </c>
      <c r="L5" s="66">
        <f>'MLM -Jan'!L5</f>
        <v>3.3233409064678043</v>
      </c>
      <c r="M5" s="66">
        <f>'MLM -Jan'!M5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'MLM -Jan'!K6</f>
        <v>2.0559617323598971</v>
      </c>
      <c r="L6" s="66">
        <f>'MLM -Jan'!L6</f>
        <v>2.7913128689527484</v>
      </c>
      <c r="M6" s="66">
        <f>'MLM -Jan'!M6</f>
        <v>1.8449966193373881</v>
      </c>
    </row>
    <row r="7" spans="1:13" ht="15.75">
      <c r="A7" s="7"/>
      <c r="B7" s="25">
        <f>1+1/(12*C5)+1/(288*C5*C5)-139/(51840*C5*C5*C5)</f>
        <v>1.0530512256552047</v>
      </c>
      <c r="C7" s="13" t="s">
        <v>26</v>
      </c>
      <c r="D7" s="12"/>
      <c r="E7" s="12"/>
      <c r="J7" s="3" t="s">
        <v>12</v>
      </c>
      <c r="K7" s="66">
        <f>'MLM -Jan'!K7</f>
        <v>2.0634818654353921</v>
      </c>
      <c r="L7" s="66">
        <f>'MLM -Jan'!L7</f>
        <v>3.3045598313192048</v>
      </c>
      <c r="M7" s="66">
        <f>'MLM -Jan'!M7</f>
        <v>1.8621820615795657</v>
      </c>
    </row>
    <row r="8" spans="1:13" ht="15.75">
      <c r="A8" s="7"/>
      <c r="B8" s="26">
        <f>EXP(-C5)</f>
        <v>0.20352246234552798</v>
      </c>
      <c r="C8" s="14"/>
      <c r="D8" s="7"/>
      <c r="E8" s="7"/>
      <c r="G8" s="96"/>
      <c r="I8" s="15" t="s">
        <v>50</v>
      </c>
      <c r="J8" s="3" t="s">
        <v>13</v>
      </c>
      <c r="K8" s="66">
        <f>'MLM -Jan'!K8</f>
        <v>1.9727844948445672</v>
      </c>
      <c r="L8" s="66">
        <f>'MLM -Jan'!L8</f>
        <v>3.1495937189340926</v>
      </c>
      <c r="M8" s="66">
        <f>'MLM -Jan'!M8</f>
        <v>1.7795307443365633</v>
      </c>
    </row>
    <row r="9" spans="1:13" ht="15.75">
      <c r="A9" s="7"/>
      <c r="B9" s="27">
        <f>POWER(C5,C5-1)</f>
        <v>1.316869154349664</v>
      </c>
      <c r="C9" s="16"/>
      <c r="D9" s="7"/>
      <c r="E9" s="7"/>
      <c r="F9" s="20">
        <f>E20/I9</f>
        <v>0.32441861269019179</v>
      </c>
      <c r="G9" s="97"/>
      <c r="I9" s="36">
        <f>M4</f>
        <v>1.9415386374028378</v>
      </c>
      <c r="J9" s="3" t="s">
        <v>14</v>
      </c>
      <c r="K9" s="66">
        <f>'MLM -Jan'!K9</f>
        <v>1.956740686328881</v>
      </c>
      <c r="L9" s="66">
        <f>'MLM -Jan'!L9</f>
        <v>3.2121913666431956</v>
      </c>
      <c r="M9" s="66">
        <f>'MLM -Jan'!M9</f>
        <v>1.7734685255597809</v>
      </c>
    </row>
    <row r="10" spans="1:13" ht="15.75">
      <c r="A10" s="7"/>
      <c r="B10" s="28">
        <f>SQRT(C5*2*22/7)</f>
        <v>3.1633407206632285</v>
      </c>
      <c r="C10" s="17"/>
      <c r="D10" s="7"/>
      <c r="E10" s="7"/>
      <c r="G10" s="97"/>
      <c r="J10" s="3" t="s">
        <v>15</v>
      </c>
      <c r="K10" s="66">
        <f>'MLM -Jan'!K10</f>
        <v>1.9533622806030548</v>
      </c>
      <c r="L10" s="66">
        <f>'MLM -Jan'!L10</f>
        <v>2.6036855797365992</v>
      </c>
      <c r="M10" s="66">
        <f>'MLM -Jan'!M10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1.2544943021060958E-2</v>
      </c>
      <c r="H11" s="60" t="s">
        <v>45</v>
      </c>
      <c r="I11" s="60"/>
      <c r="J11" s="3" t="s">
        <v>16</v>
      </c>
      <c r="K11" s="66">
        <f>'MLM -Jan'!K11</f>
        <v>1.7758998356338593</v>
      </c>
      <c r="L11" s="66">
        <f>'MLM -Jan'!L11</f>
        <v>3.0058448987345572</v>
      </c>
      <c r="M11" s="66">
        <f>'MLM -Jan'!M11</f>
        <v>1.5898268398268449</v>
      </c>
    </row>
    <row r="12" spans="1:13" ht="21">
      <c r="A12" s="4" t="s">
        <v>27</v>
      </c>
      <c r="B12" s="29">
        <f>B7*B8*B9*B10</f>
        <v>0.89279231511385393</v>
      </c>
      <c r="C12" s="98"/>
      <c r="D12" s="98"/>
      <c r="E12" s="10"/>
      <c r="F12" t="s">
        <v>42</v>
      </c>
      <c r="G12" s="57">
        <f>(H17-I9)*(H17-I9)</f>
        <v>1.6290194198038195E-4</v>
      </c>
      <c r="H12" s="60" t="s">
        <v>46</v>
      </c>
      <c r="I12" s="60">
        <f>SQRT(G12)</f>
        <v>1.276330450864438E-2</v>
      </c>
      <c r="J12" s="3" t="s">
        <v>17</v>
      </c>
      <c r="K12" s="66">
        <f>'MLM -Jan'!K12</f>
        <v>1.9590518564677533</v>
      </c>
      <c r="L12" s="66">
        <f>'MLM -Jan'!L12</f>
        <v>2.7570300713961449</v>
      </c>
      <c r="M12" s="66">
        <f>'MLM -Jan'!M12</f>
        <v>1.7494152046783538</v>
      </c>
    </row>
    <row r="13" spans="1:13" ht="18.75">
      <c r="A13" s="7"/>
      <c r="B13" s="22" t="s">
        <v>22</v>
      </c>
      <c r="C13" s="10">
        <f>C4</f>
        <v>3.3784987938130442</v>
      </c>
      <c r="D13" s="9" t="s">
        <v>23</v>
      </c>
      <c r="E13" s="10">
        <f>E4</f>
        <v>2.1473882664186608</v>
      </c>
      <c r="F13" t="s">
        <v>43</v>
      </c>
      <c r="G13" s="57">
        <f>(H17-G2)*(H17-G2)</f>
        <v>1.5566932635823741E-2</v>
      </c>
      <c r="H13" s="60" t="s">
        <v>47</v>
      </c>
      <c r="I13" s="61">
        <f>1-G12/G13</f>
        <v>0.98953538594973423</v>
      </c>
      <c r="J13" s="3" t="s">
        <v>18</v>
      </c>
      <c r="K13" s="66">
        <f>'MLM -Jan'!K13</f>
        <v>1.9716289434336869</v>
      </c>
      <c r="L13" s="66">
        <f>'MLM -Jan'!L13</f>
        <v>2.6155692721578356</v>
      </c>
      <c r="M13" s="66">
        <f>'MLM -Jan'!M13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1.2959894500573075</v>
      </c>
      <c r="D14" s="7"/>
      <c r="E14" s="7"/>
      <c r="F14" s="99" t="s">
        <v>32</v>
      </c>
      <c r="G14" s="100"/>
      <c r="H14" s="59">
        <f>E13*E13*(B12-B20)</f>
        <v>0.3967378183216948</v>
      </c>
      <c r="J14" s="3" t="s">
        <v>19</v>
      </c>
      <c r="K14" s="66">
        <f>'MLM -Jan'!K14</f>
        <v>1.9807613736148397</v>
      </c>
      <c r="L14" s="66">
        <f>'MLM -Jan'!L14</f>
        <v>2.9483640783373808</v>
      </c>
      <c r="M14" s="66">
        <f>'MLM -Jan'!M14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'MLM -Jan'!K15</f>
        <v>2.0115012199595923</v>
      </c>
      <c r="L15" s="66">
        <f>'MLM -Jan'!L15</f>
        <v>3.0817565581478483</v>
      </c>
      <c r="M15" s="66">
        <f>'MLM -Jan'!M15</f>
        <v>1.809278652257581</v>
      </c>
    </row>
    <row r="16" spans="1:13">
      <c r="A16" s="7"/>
      <c r="B16" s="25">
        <f>1+1/(12*C14)+1/(288*C14*C14)-139/(51840*C14*C14*C14)</f>
        <v>1.0651364253007161</v>
      </c>
      <c r="C16" s="13" t="s">
        <v>26</v>
      </c>
      <c r="D16" s="12"/>
      <c r="E16" s="12"/>
    </row>
    <row r="17" spans="1:15" ht="21">
      <c r="A17" s="7"/>
      <c r="B17" s="26">
        <f>EXP(-C14)</f>
        <v>0.27362699010424529</v>
      </c>
      <c r="C17" s="14"/>
      <c r="D17" s="7"/>
      <c r="E17" s="7"/>
      <c r="F17" s="99" t="s">
        <v>51</v>
      </c>
      <c r="G17" s="100"/>
      <c r="H17" s="35">
        <f>E13*B21</f>
        <v>1.9287753328941935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1.0797640057800379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3.3784987938130442</v>
      </c>
      <c r="L18" s="54">
        <f>E4</f>
        <v>2.1473882664186608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2.8541582647709323</v>
      </c>
      <c r="C19" s="17"/>
      <c r="D19" s="7"/>
      <c r="E19" s="7"/>
      <c r="F19" s="33"/>
      <c r="G19" s="34"/>
      <c r="J19" s="7">
        <v>0.25</v>
      </c>
      <c r="K19" s="50">
        <f>K18</f>
        <v>3.3784987938130442</v>
      </c>
      <c r="L19" s="50">
        <f>L18</f>
        <v>2.1473882664186608</v>
      </c>
      <c r="M19" s="51">
        <f>N19-N18</f>
        <v>6.9892367551982471E-4</v>
      </c>
      <c r="N19" s="52">
        <f t="shared" ref="N19:N49" si="0">WEIBULL(J19,K19,L19,TRUE)</f>
        <v>6.9892367551982471E-4</v>
      </c>
      <c r="O19">
        <f t="shared" ref="O19:O62" si="1">J19*M19</f>
        <v>1.7473091887995618E-4</v>
      </c>
    </row>
    <row r="20" spans="1:15" ht="21">
      <c r="A20" s="4" t="s">
        <v>29</v>
      </c>
      <c r="B20" s="29">
        <f>B21*B21</f>
        <v>0.80675587167225327</v>
      </c>
      <c r="C20" s="88" t="s">
        <v>30</v>
      </c>
      <c r="D20" s="89"/>
      <c r="E20" s="10">
        <f>E13*SQRT(B12-B20)</f>
        <v>0.62987127123063391</v>
      </c>
      <c r="F20" s="34"/>
      <c r="G20" s="34"/>
      <c r="J20" s="7">
        <v>0.5</v>
      </c>
      <c r="K20" s="50">
        <f t="shared" ref="K20:L35" si="2">K19</f>
        <v>3.3784987938130442</v>
      </c>
      <c r="L20" s="50">
        <f t="shared" si="2"/>
        <v>2.1473882664186608</v>
      </c>
      <c r="M20" s="51">
        <f t="shared" ref="M20:M62" si="3">N20-N19</f>
        <v>6.5459874229827353E-3</v>
      </c>
      <c r="N20" s="52">
        <f t="shared" si="0"/>
        <v>7.24491109850256E-3</v>
      </c>
      <c r="O20">
        <f t="shared" si="1"/>
        <v>3.2729937114913676E-3</v>
      </c>
    </row>
    <row r="21" spans="1:15" ht="21">
      <c r="A21" s="4" t="s">
        <v>31</v>
      </c>
      <c r="B21" s="29">
        <f>B16*B17*B18*B19</f>
        <v>0.89819589827178192</v>
      </c>
      <c r="C21" s="90"/>
      <c r="D21" s="91"/>
      <c r="E21" s="19"/>
      <c r="F21" s="37" t="s">
        <v>33</v>
      </c>
      <c r="G21" s="38">
        <f>I9-H17</f>
        <v>1.276330450864438E-2</v>
      </c>
      <c r="J21" s="7">
        <v>0.75</v>
      </c>
      <c r="K21" s="50">
        <f t="shared" si="2"/>
        <v>3.3784987938130442</v>
      </c>
      <c r="L21" s="50">
        <f t="shared" si="2"/>
        <v>2.1473882664186608</v>
      </c>
      <c r="M21" s="51">
        <f t="shared" si="3"/>
        <v>2.0960805129873417E-2</v>
      </c>
      <c r="N21" s="52">
        <f t="shared" si="0"/>
        <v>2.8205716228375977E-2</v>
      </c>
      <c r="O21">
        <f t="shared" si="1"/>
        <v>1.5720603847405062E-2</v>
      </c>
    </row>
    <row r="22" spans="1:15">
      <c r="J22" s="7">
        <v>1</v>
      </c>
      <c r="K22" s="50">
        <f t="shared" si="2"/>
        <v>3.3784987938130442</v>
      </c>
      <c r="L22" s="50">
        <f t="shared" si="2"/>
        <v>2.1473882664186608</v>
      </c>
      <c r="M22" s="51">
        <f t="shared" si="3"/>
        <v>4.4626441218307278E-2</v>
      </c>
      <c r="N22" s="52">
        <f t="shared" si="0"/>
        <v>7.2832157446683254E-2</v>
      </c>
      <c r="O22">
        <f t="shared" si="1"/>
        <v>4.4626441218307278E-2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3.3784987938130442</v>
      </c>
      <c r="L23" s="50">
        <f t="shared" si="2"/>
        <v>2.1473882664186608</v>
      </c>
      <c r="M23" s="51">
        <f t="shared" si="3"/>
        <v>7.5631375912842413E-2</v>
      </c>
      <c r="N23" s="52">
        <f t="shared" si="0"/>
        <v>0.14846353335952567</v>
      </c>
      <c r="O23">
        <f t="shared" si="1"/>
        <v>9.4539219891053017E-2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2.0535428472391692</v>
      </c>
      <c r="J24" s="7">
        <f t="shared" ref="J24:J55" si="4">J23+0.25</f>
        <v>1.5</v>
      </c>
      <c r="K24" s="50">
        <f t="shared" si="2"/>
        <v>3.3784987938130442</v>
      </c>
      <c r="L24" s="50">
        <f t="shared" si="2"/>
        <v>2.1473882664186608</v>
      </c>
      <c r="M24" s="51">
        <f t="shared" si="3"/>
        <v>0.1089033932226573</v>
      </c>
      <c r="N24" s="52">
        <f t="shared" si="0"/>
        <v>0.25736692658218296</v>
      </c>
      <c r="O24">
        <f t="shared" si="1"/>
        <v>0.16335508983398594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3.3784987938130442</v>
      </c>
      <c r="L25" s="50">
        <f t="shared" si="2"/>
        <v>2.1473882664186608</v>
      </c>
      <c r="M25" s="51">
        <f t="shared" si="3"/>
        <v>0.13664332302097815</v>
      </c>
      <c r="N25" s="52">
        <f t="shared" si="0"/>
        <v>0.39401024960316111</v>
      </c>
      <c r="O25">
        <f t="shared" si="1"/>
        <v>0.23912581528671176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3.3784987938130442</v>
      </c>
      <c r="L26" s="50">
        <f t="shared" si="2"/>
        <v>2.1473882664186608</v>
      </c>
      <c r="M26" s="51">
        <f t="shared" si="3"/>
        <v>0.15053001972477442</v>
      </c>
      <c r="N26" s="52">
        <f t="shared" si="0"/>
        <v>0.54454026932793553</v>
      </c>
      <c r="O26">
        <f t="shared" si="1"/>
        <v>0.30106003944954884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3.3784987938130442</v>
      </c>
      <c r="L27" s="50">
        <f t="shared" si="2"/>
        <v>2.1473882664186608</v>
      </c>
      <c r="M27" s="51">
        <f t="shared" si="3"/>
        <v>0.14534601584208984</v>
      </c>
      <c r="N27" s="52">
        <f t="shared" si="0"/>
        <v>0.68988628517002537</v>
      </c>
      <c r="O27">
        <f t="shared" si="1"/>
        <v>0.32702853564470213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3.3784987938130442</v>
      </c>
      <c r="L28" s="50">
        <f t="shared" si="2"/>
        <v>2.1473882664186608</v>
      </c>
      <c r="M28" s="51">
        <f t="shared" si="3"/>
        <v>0.12212998295808641</v>
      </c>
      <c r="N28" s="52">
        <f t="shared" si="0"/>
        <v>0.81201626812811178</v>
      </c>
      <c r="O28">
        <f t="shared" si="1"/>
        <v>0.30532495739521603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3.3784987938130442</v>
      </c>
      <c r="L29" s="50">
        <f t="shared" si="2"/>
        <v>2.1473882664186608</v>
      </c>
      <c r="M29" s="51">
        <f t="shared" si="3"/>
        <v>8.8359663978070713E-2</v>
      </c>
      <c r="N29" s="52">
        <f t="shared" si="0"/>
        <v>0.9003759321061825</v>
      </c>
      <c r="O29">
        <f t="shared" si="1"/>
        <v>0.24298907593969446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3.3784987938130442</v>
      </c>
      <c r="L30" s="50">
        <f t="shared" si="2"/>
        <v>2.1473882664186608</v>
      </c>
      <c r="M30" s="51">
        <f t="shared" si="3"/>
        <v>5.4327579601320064E-2</v>
      </c>
      <c r="N30" s="52">
        <f t="shared" si="0"/>
        <v>0.95470351170750256</v>
      </c>
      <c r="O30">
        <f t="shared" si="1"/>
        <v>0.16298273880396019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3.3784987938130442</v>
      </c>
      <c r="L31" s="50">
        <f t="shared" si="2"/>
        <v>2.1473882664186608</v>
      </c>
      <c r="M31" s="51">
        <f t="shared" si="3"/>
        <v>2.7968610970668384E-2</v>
      </c>
      <c r="N31" s="52">
        <f t="shared" si="0"/>
        <v>0.98267212267817095</v>
      </c>
      <c r="O31">
        <f t="shared" si="1"/>
        <v>9.0897985654672248E-2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3.3784987938130442</v>
      </c>
      <c r="L32" s="50">
        <f t="shared" si="2"/>
        <v>2.1473882664186608</v>
      </c>
      <c r="M32" s="51">
        <f t="shared" si="3"/>
        <v>1.1862010869799322E-2</v>
      </c>
      <c r="N32" s="52">
        <f t="shared" si="0"/>
        <v>0.99453413354797027</v>
      </c>
      <c r="O32">
        <f t="shared" si="1"/>
        <v>4.1517038044297627E-2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3.3784987938130442</v>
      </c>
      <c r="L33" s="50">
        <f t="shared" si="2"/>
        <v>2.1473882664186608</v>
      </c>
      <c r="M33" s="51">
        <f t="shared" si="3"/>
        <v>4.0733544963821311E-3</v>
      </c>
      <c r="N33" s="52">
        <f t="shared" si="0"/>
        <v>0.9986074880443524</v>
      </c>
      <c r="O33">
        <f t="shared" si="1"/>
        <v>1.5275079361432992E-2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3.3784987938130442</v>
      </c>
      <c r="L34" s="50">
        <f t="shared" si="2"/>
        <v>2.1473882664186608</v>
      </c>
      <c r="M34" s="51">
        <f t="shared" si="3"/>
        <v>1.1120257989001292E-3</v>
      </c>
      <c r="N34" s="52">
        <f t="shared" si="0"/>
        <v>0.99971951384325253</v>
      </c>
      <c r="O34">
        <f t="shared" si="1"/>
        <v>4.4481031956005168E-3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3.3784987938130442</v>
      </c>
      <c r="L35" s="50">
        <f t="shared" si="2"/>
        <v>2.1473882664186608</v>
      </c>
      <c r="M35" s="51">
        <f t="shared" si="3"/>
        <v>2.3678367440371773E-4</v>
      </c>
      <c r="N35" s="52">
        <f t="shared" si="0"/>
        <v>0.99995629751765625</v>
      </c>
      <c r="O35">
        <f t="shared" si="1"/>
        <v>1.0063306162158003E-3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3.3784987938130442</v>
      </c>
      <c r="L36" s="50">
        <f t="shared" si="5"/>
        <v>2.1473882664186608</v>
      </c>
      <c r="M36" s="51">
        <f t="shared" si="3"/>
        <v>3.8551795460306515E-5</v>
      </c>
      <c r="N36" s="52">
        <f t="shared" si="0"/>
        <v>0.99999484931311655</v>
      </c>
      <c r="O36">
        <f t="shared" si="1"/>
        <v>1.7348307957137932E-4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3.3784987938130442</v>
      </c>
      <c r="L37" s="50">
        <f t="shared" si="5"/>
        <v>2.1473882664186608</v>
      </c>
      <c r="M37" s="51">
        <f t="shared" si="3"/>
        <v>4.7018879847371409E-6</v>
      </c>
      <c r="N37" s="52">
        <f t="shared" si="0"/>
        <v>0.99999955120110129</v>
      </c>
      <c r="O37">
        <f t="shared" si="1"/>
        <v>2.2333967927501419E-5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3.3784987938130442</v>
      </c>
      <c r="L38" s="50">
        <f t="shared" si="5"/>
        <v>2.1473882664186608</v>
      </c>
      <c r="M38" s="51">
        <f t="shared" si="3"/>
        <v>4.2055543814090157E-7</v>
      </c>
      <c r="N38" s="52">
        <f t="shared" si="0"/>
        <v>0.99999997175653943</v>
      </c>
      <c r="O38">
        <f t="shared" si="1"/>
        <v>2.1027771907045079E-6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3.3784987938130442</v>
      </c>
      <c r="L39" s="50">
        <f t="shared" si="5"/>
        <v>2.1473882664186608</v>
      </c>
      <c r="M39" s="51">
        <f t="shared" si="3"/>
        <v>2.6989998791471237E-8</v>
      </c>
      <c r="N39" s="52">
        <f t="shared" si="0"/>
        <v>0.99999999874653822</v>
      </c>
      <c r="O39">
        <f t="shared" si="1"/>
        <v>1.4169749365522399E-7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3.3784987938130442</v>
      </c>
      <c r="L40" s="50">
        <f t="shared" si="5"/>
        <v>2.1473882664186608</v>
      </c>
      <c r="M40" s="51">
        <f t="shared" si="3"/>
        <v>1.2151721850983677E-9</v>
      </c>
      <c r="N40" s="52">
        <f t="shared" si="0"/>
        <v>0.99999999996171041</v>
      </c>
      <c r="O40">
        <f t="shared" si="1"/>
        <v>6.6834470180410221E-9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3.3784987938130442</v>
      </c>
      <c r="L41" s="50">
        <f t="shared" si="5"/>
        <v>2.1473882664186608</v>
      </c>
      <c r="M41" s="51">
        <f t="shared" si="3"/>
        <v>3.7504221950257488E-11</v>
      </c>
      <c r="N41" s="52">
        <f t="shared" si="0"/>
        <v>0.99999999999921463</v>
      </c>
      <c r="O41">
        <f t="shared" si="1"/>
        <v>2.1564927621398056E-10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3.3784987938130442</v>
      </c>
      <c r="L42" s="50">
        <f t="shared" si="5"/>
        <v>2.1473882664186608</v>
      </c>
      <c r="M42" s="51">
        <f t="shared" si="3"/>
        <v>7.7482464888589675E-13</v>
      </c>
      <c r="N42" s="52">
        <f t="shared" si="0"/>
        <v>0.99999999999998945</v>
      </c>
      <c r="O42">
        <f t="shared" si="1"/>
        <v>4.6489478933153805E-12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3.3784987938130442</v>
      </c>
      <c r="L43" s="50">
        <f t="shared" si="5"/>
        <v>2.1473882664186608</v>
      </c>
      <c r="M43" s="51">
        <f t="shared" si="3"/>
        <v>1.0436096431476471E-14</v>
      </c>
      <c r="N43" s="52">
        <f t="shared" si="0"/>
        <v>0.99999999999999989</v>
      </c>
      <c r="O43">
        <f t="shared" si="1"/>
        <v>6.5225602696727947E-14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3.3784987938130442</v>
      </c>
      <c r="L44" s="50">
        <f t="shared" si="5"/>
        <v>2.1473882664186608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3.3784987938130442</v>
      </c>
      <c r="L45" s="50">
        <f t="shared" si="5"/>
        <v>2.1473882664186608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3.3784987938130442</v>
      </c>
      <c r="L46" s="50">
        <f t="shared" si="5"/>
        <v>2.1473882664186608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3.3784987938130442</v>
      </c>
      <c r="L47" s="50">
        <f t="shared" si="5"/>
        <v>2.1473882664186608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3.3784987938130442</v>
      </c>
      <c r="L48" s="50">
        <f t="shared" si="5"/>
        <v>2.1473882664186608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3.3784987938130442</v>
      </c>
      <c r="L49" s="50">
        <f t="shared" si="5"/>
        <v>2.1473882664186608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3.3784987938130442</v>
      </c>
      <c r="L50" s="50">
        <f t="shared" si="5"/>
        <v>2.1473882664186608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3.3784987938130442</v>
      </c>
      <c r="L51" s="50">
        <f t="shared" si="5"/>
        <v>2.1473882664186608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3.3784987938130442</v>
      </c>
      <c r="L52" s="50">
        <f t="shared" si="7"/>
        <v>2.1473882664186608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3.3784987938130442</v>
      </c>
      <c r="L53" s="50">
        <f t="shared" si="7"/>
        <v>2.1473882664186608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3.3784987938130442</v>
      </c>
      <c r="L54" s="50">
        <f t="shared" si="7"/>
        <v>2.1473882664186608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3.3784987938130442</v>
      </c>
      <c r="L55" s="50">
        <f t="shared" si="7"/>
        <v>2.1473882664186608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3.3784987938130442</v>
      </c>
      <c r="L56" s="50">
        <f t="shared" si="7"/>
        <v>2.1473882664186608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3.3784987938130442</v>
      </c>
      <c r="L57" s="50">
        <f t="shared" si="7"/>
        <v>2.1473882664186608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3.3784987938130442</v>
      </c>
      <c r="L58" s="50">
        <f t="shared" si="7"/>
        <v>2.1473882664186608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3.3784987938130442</v>
      </c>
      <c r="L59" s="50">
        <f t="shared" si="7"/>
        <v>2.1473882664186608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3.3784987938130442</v>
      </c>
      <c r="L60" s="50">
        <f t="shared" si="7"/>
        <v>2.1473882664186608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3.3784987938130442</v>
      </c>
      <c r="L61" s="50">
        <f t="shared" si="7"/>
        <v>2.1473882664186608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3.3784987938130442</v>
      </c>
      <c r="L62" s="50">
        <f t="shared" si="7"/>
        <v>2.1473882664186608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0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2.0741475006654144</v>
      </c>
      <c r="I2" s="56">
        <f>G2-I9</f>
        <v>0.11117438238584598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'MLM -Feb'!K3</f>
        <v>2.1287985609752269</v>
      </c>
      <c r="L3" s="66">
        <f>'MLM -Feb'!L3</f>
        <v>3.8910873112815763</v>
      </c>
      <c r="M3" s="66">
        <f>'MLM -Feb'!M3</f>
        <v>1.9457708871662234</v>
      </c>
    </row>
    <row r="4" spans="1:13" ht="18.75">
      <c r="A4" s="7"/>
      <c r="B4" s="22" t="s">
        <v>22</v>
      </c>
      <c r="C4" s="10">
        <f>L5</f>
        <v>3.3233409064678043</v>
      </c>
      <c r="D4" s="9" t="s">
        <v>23</v>
      </c>
      <c r="E4" s="10">
        <f>K5</f>
        <v>2.1721547433992932</v>
      </c>
      <c r="F4" s="8"/>
      <c r="G4" s="8"/>
      <c r="H4" s="8"/>
      <c r="I4" s="8"/>
      <c r="J4" s="3" t="s">
        <v>9</v>
      </c>
      <c r="K4" s="66">
        <f>'MLM -Feb'!K4</f>
        <v>2.1473882664186608</v>
      </c>
      <c r="L4" s="66">
        <f>'MLM -Feb'!L4</f>
        <v>3.3784987938130442</v>
      </c>
      <c r="M4" s="66">
        <f>'MLM -Feb'!M4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1.6018040448717281</v>
      </c>
      <c r="D5" s="7"/>
      <c r="E5" s="7"/>
      <c r="F5" s="8"/>
      <c r="G5" s="8"/>
      <c r="H5" s="8"/>
      <c r="I5" s="8"/>
      <c r="J5" s="3" t="s">
        <v>10</v>
      </c>
      <c r="K5" s="66">
        <f>'MLM -Feb'!K5</f>
        <v>2.1721547433992932</v>
      </c>
      <c r="L5" s="66">
        <f>'MLM -Feb'!L5</f>
        <v>3.3233409064678043</v>
      </c>
      <c r="M5" s="66">
        <f>'MLM -Feb'!M5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'MLM -Feb'!K6</f>
        <v>2.0559617323598971</v>
      </c>
      <c r="L6" s="66">
        <f>'MLM -Feb'!L6</f>
        <v>2.7913128689527484</v>
      </c>
      <c r="M6" s="66">
        <f>'MLM -Feb'!M6</f>
        <v>1.8449966193373881</v>
      </c>
    </row>
    <row r="7" spans="1:13" ht="15.75">
      <c r="A7" s="7"/>
      <c r="B7" s="25">
        <f>1+1/(12*C5)+1/(288*C5*C5)-139/(51840*C5*C5*C5)</f>
        <v>1.0527255458469569</v>
      </c>
      <c r="C7" s="13" t="s">
        <v>26</v>
      </c>
      <c r="D7" s="12"/>
      <c r="E7" s="12"/>
      <c r="J7" s="3" t="s">
        <v>12</v>
      </c>
      <c r="K7" s="66">
        <f>'MLM -Feb'!K7</f>
        <v>2.0634818654353921</v>
      </c>
      <c r="L7" s="66">
        <f>'MLM -Feb'!L7</f>
        <v>3.3045598313192048</v>
      </c>
      <c r="M7" s="66">
        <f>'MLM -Feb'!M7</f>
        <v>1.8621820615795657</v>
      </c>
    </row>
    <row r="8" spans="1:13" ht="15.75">
      <c r="A8" s="7"/>
      <c r="B8" s="26">
        <f>EXP(-C5)</f>
        <v>0.20153261596323979</v>
      </c>
      <c r="C8" s="14"/>
      <c r="D8" s="7"/>
      <c r="E8" s="7"/>
      <c r="G8" s="96"/>
      <c r="I8" s="15" t="s">
        <v>50</v>
      </c>
      <c r="J8" s="3" t="s">
        <v>13</v>
      </c>
      <c r="K8" s="66">
        <f>'MLM -Feb'!K8</f>
        <v>1.9727844948445672</v>
      </c>
      <c r="L8" s="66">
        <f>'MLM -Feb'!L8</f>
        <v>3.1495937189340926</v>
      </c>
      <c r="M8" s="66">
        <f>'MLM -Feb'!M8</f>
        <v>1.7795307443365633</v>
      </c>
    </row>
    <row r="9" spans="1:13" ht="15.75">
      <c r="A9" s="7"/>
      <c r="B9" s="27">
        <f>POWER(C5,C5-1)</f>
        <v>1.3278063954495345</v>
      </c>
      <c r="C9" s="16"/>
      <c r="D9" s="7"/>
      <c r="E9" s="7"/>
      <c r="F9" s="20">
        <f>E20/I9</f>
        <v>0.32913818505631381</v>
      </c>
      <c r="G9" s="97"/>
      <c r="I9" s="36">
        <f>M5</f>
        <v>1.9629731182795684</v>
      </c>
      <c r="J9" s="3" t="s">
        <v>14</v>
      </c>
      <c r="K9" s="66">
        <f>'MLM -Feb'!K9</f>
        <v>1.956740686328881</v>
      </c>
      <c r="L9" s="66">
        <f>'MLM -Feb'!L9</f>
        <v>3.2121913666431956</v>
      </c>
      <c r="M9" s="66">
        <f>'MLM -Feb'!M9</f>
        <v>1.7734685255597809</v>
      </c>
    </row>
    <row r="10" spans="1:13" ht="15.75">
      <c r="A10" s="7"/>
      <c r="B10" s="28">
        <f>SQRT(C5*2*22/7)</f>
        <v>3.1730872297756245</v>
      </c>
      <c r="C10" s="17"/>
      <c r="D10" s="7"/>
      <c r="E10" s="7"/>
      <c r="G10" s="97"/>
      <c r="J10" s="3" t="s">
        <v>15</v>
      </c>
      <c r="K10" s="66">
        <f>'MLM -Feb'!K10</f>
        <v>1.9533622806030548</v>
      </c>
      <c r="L10" s="66">
        <f>'MLM -Feb'!L10</f>
        <v>2.6036855797365992</v>
      </c>
      <c r="M10" s="66">
        <f>'MLM -Feb'!M10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1.2359743298874301E-2</v>
      </c>
      <c r="H11" s="60" t="s">
        <v>45</v>
      </c>
      <c r="I11" s="60"/>
      <c r="J11" s="3" t="s">
        <v>16</v>
      </c>
      <c r="K11" s="66">
        <f>'MLM -Feb'!K11</f>
        <v>1.7758998356338593</v>
      </c>
      <c r="L11" s="66">
        <f>'MLM -Feb'!L11</f>
        <v>3.0058448987345572</v>
      </c>
      <c r="M11" s="66">
        <f>'MLM -Feb'!M11</f>
        <v>1.5898268398268449</v>
      </c>
    </row>
    <row r="12" spans="1:13" ht="21">
      <c r="A12" s="4" t="s">
        <v>27</v>
      </c>
      <c r="B12" s="29">
        <f>B7*B8*B9*B10</f>
        <v>0.89387598867336937</v>
      </c>
      <c r="C12" s="98"/>
      <c r="D12" s="98"/>
      <c r="E12" s="10"/>
      <c r="F12" t="s">
        <v>42</v>
      </c>
      <c r="G12" s="57">
        <f>(H17-I9)*(H17-I9)</f>
        <v>1.846191945318956E-4</v>
      </c>
      <c r="H12" s="60" t="s">
        <v>46</v>
      </c>
      <c r="I12" s="60">
        <f>SQRT(G12)</f>
        <v>1.3587464610143263E-2</v>
      </c>
      <c r="J12" s="3" t="s">
        <v>17</v>
      </c>
      <c r="K12" s="66">
        <f>'MLM -Feb'!K12</f>
        <v>1.9590518564677533</v>
      </c>
      <c r="L12" s="66">
        <f>'MLM -Feb'!L12</f>
        <v>2.7570300713961449</v>
      </c>
      <c r="M12" s="66">
        <f>'MLM -Feb'!M12</f>
        <v>1.7494152046783538</v>
      </c>
    </row>
    <row r="13" spans="1:13" ht="18.75">
      <c r="A13" s="7"/>
      <c r="B13" s="22" t="s">
        <v>22</v>
      </c>
      <c r="C13" s="10">
        <f>C4</f>
        <v>3.3233409064678043</v>
      </c>
      <c r="D13" s="9" t="s">
        <v>23</v>
      </c>
      <c r="E13" s="10">
        <f>E4</f>
        <v>2.1721547433992932</v>
      </c>
      <c r="F13" t="s">
        <v>43</v>
      </c>
      <c r="G13" s="57">
        <f>(H17-G2)*(H17-G2)</f>
        <v>1.5565518465850631E-2</v>
      </c>
      <c r="H13" s="60" t="s">
        <v>47</v>
      </c>
      <c r="I13" s="61">
        <f>1-G12/G13</f>
        <v>0.98813921971587815</v>
      </c>
      <c r="J13" s="3" t="s">
        <v>18</v>
      </c>
      <c r="K13" s="66">
        <f>'MLM -Feb'!K13</f>
        <v>1.9716289434336869</v>
      </c>
      <c r="L13" s="66">
        <f>'MLM -Feb'!L13</f>
        <v>2.6155692721578356</v>
      </c>
      <c r="M13" s="66">
        <f>'MLM -Feb'!M13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1.3009020224358641</v>
      </c>
      <c r="D14" s="7"/>
      <c r="E14" s="7"/>
      <c r="F14" s="99" t="s">
        <v>32</v>
      </c>
      <c r="G14" s="100"/>
      <c r="H14" s="59">
        <f>E13*E13*(B12-B20)</f>
        <v>0.4174315250226644</v>
      </c>
      <c r="J14" s="3" t="s">
        <v>19</v>
      </c>
      <c r="K14" s="66">
        <f>'MLM -Feb'!K14</f>
        <v>1.9807613736148397</v>
      </c>
      <c r="L14" s="66">
        <f>'MLM -Feb'!L14</f>
        <v>2.9483640783373808</v>
      </c>
      <c r="M14" s="66">
        <f>'MLM -Feb'!M14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'MLM -Feb'!K15</f>
        <v>2.0115012199595923</v>
      </c>
      <c r="L15" s="66">
        <f>'MLM -Feb'!L15</f>
        <v>3.0817565581478483</v>
      </c>
      <c r="M15" s="66">
        <f>'MLM -Feb'!M15</f>
        <v>1.809278652257581</v>
      </c>
    </row>
    <row r="16" spans="1:13">
      <c r="A16" s="7"/>
      <c r="B16" s="25">
        <f>1+1/(12*C14)+1/(288*C14*C14)-139/(51840*C14*C14*C14)</f>
        <v>1.0648919252972067</v>
      </c>
      <c r="C16" s="13" t="s">
        <v>26</v>
      </c>
      <c r="D16" s="12"/>
      <c r="E16" s="12"/>
    </row>
    <row r="17" spans="1:15" ht="21">
      <c r="A17" s="7"/>
      <c r="B17" s="26">
        <f>EXP(-C14)</f>
        <v>0.27228607408087463</v>
      </c>
      <c r="C17" s="14"/>
      <c r="D17" s="7"/>
      <c r="E17" s="7"/>
      <c r="F17" s="99" t="s">
        <v>51</v>
      </c>
      <c r="G17" s="100"/>
      <c r="H17" s="35">
        <f>E13*B21</f>
        <v>1.9493856536694252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1.0823716982317337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3.3233409064678043</v>
      </c>
      <c r="L18" s="54">
        <f>E4</f>
        <v>2.1721547433992932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2.8595626285744671</v>
      </c>
      <c r="C19" s="17"/>
      <c r="D19" s="7"/>
      <c r="E19" s="7"/>
      <c r="F19" s="33"/>
      <c r="G19" s="34"/>
      <c r="J19" s="7">
        <v>0.25</v>
      </c>
      <c r="K19" s="50">
        <f>K18</f>
        <v>3.3233409064678043</v>
      </c>
      <c r="L19" s="50">
        <f>L18</f>
        <v>2.1721547433992932</v>
      </c>
      <c r="M19" s="51">
        <f>N19-N18</f>
        <v>7.574989147411948E-4</v>
      </c>
      <c r="N19" s="52">
        <f t="shared" ref="N19:N49" si="0">WEIBULL(J19,K19,L19,TRUE)</f>
        <v>7.574989147411948E-4</v>
      </c>
      <c r="O19">
        <f t="shared" ref="O19:O62" si="1">J19*M19</f>
        <v>1.893747286852987E-4</v>
      </c>
    </row>
    <row r="20" spans="1:15" ht="21">
      <c r="A20" s="4" t="s">
        <v>29</v>
      </c>
      <c r="B20" s="29">
        <f>B21*B21</f>
        <v>0.80540442105630772</v>
      </c>
      <c r="C20" s="88" t="s">
        <v>30</v>
      </c>
      <c r="D20" s="89"/>
      <c r="E20" s="10">
        <f>E13*SQRT(B12-B20)</f>
        <v>0.64608940946487003</v>
      </c>
      <c r="F20" s="34"/>
      <c r="G20" s="34"/>
      <c r="J20" s="7">
        <v>0.5</v>
      </c>
      <c r="K20" s="50">
        <f t="shared" ref="K20:L35" si="2">K19</f>
        <v>3.3233409064678043</v>
      </c>
      <c r="L20" s="50">
        <f t="shared" si="2"/>
        <v>2.1721547433992932</v>
      </c>
      <c r="M20" s="51">
        <f t="shared" ref="M20:M62" si="3">N20-N19</f>
        <v>6.7990895677015883E-3</v>
      </c>
      <c r="N20" s="52">
        <f t="shared" si="0"/>
        <v>7.5565884824427831E-3</v>
      </c>
      <c r="O20">
        <f t="shared" si="1"/>
        <v>3.3995447838507942E-3</v>
      </c>
    </row>
    <row r="21" spans="1:15" ht="21">
      <c r="A21" s="4" t="s">
        <v>31</v>
      </c>
      <c r="B21" s="29">
        <f>B16*B17*B18*B19</f>
        <v>0.89744326899047366</v>
      </c>
      <c r="C21" s="90"/>
      <c r="D21" s="91"/>
      <c r="E21" s="19"/>
      <c r="F21" s="37" t="s">
        <v>33</v>
      </c>
      <c r="G21" s="38">
        <f>I9-H17</f>
        <v>1.3587464610143263E-2</v>
      </c>
      <c r="J21" s="7">
        <v>0.75</v>
      </c>
      <c r="K21" s="50">
        <f t="shared" si="2"/>
        <v>3.3233409064678043</v>
      </c>
      <c r="L21" s="50">
        <f t="shared" si="2"/>
        <v>2.1721547433992932</v>
      </c>
      <c r="M21" s="51">
        <f t="shared" si="3"/>
        <v>2.120817247656448E-2</v>
      </c>
      <c r="N21" s="52">
        <f t="shared" si="0"/>
        <v>2.8764760959007263E-2</v>
      </c>
      <c r="O21">
        <f t="shared" si="1"/>
        <v>1.590612935742336E-2</v>
      </c>
    </row>
    <row r="22" spans="1:15">
      <c r="J22" s="7">
        <v>1</v>
      </c>
      <c r="K22" s="50">
        <f t="shared" si="2"/>
        <v>3.3233409064678043</v>
      </c>
      <c r="L22" s="50">
        <f t="shared" si="2"/>
        <v>2.1721547433992932</v>
      </c>
      <c r="M22" s="51">
        <f t="shared" si="3"/>
        <v>4.4351520296208369E-2</v>
      </c>
      <c r="N22" s="52">
        <f t="shared" si="0"/>
        <v>7.3116281255215632E-2</v>
      </c>
      <c r="O22">
        <f t="shared" si="1"/>
        <v>4.4351520296208369E-2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3.3233409064678043</v>
      </c>
      <c r="L23" s="50">
        <f t="shared" si="2"/>
        <v>2.1721547433992932</v>
      </c>
      <c r="M23" s="51">
        <f t="shared" si="3"/>
        <v>7.4220305495096839E-2</v>
      </c>
      <c r="N23" s="52">
        <f t="shared" si="0"/>
        <v>0.14733658675031247</v>
      </c>
      <c r="O23">
        <f t="shared" si="1"/>
        <v>9.2775381868871049E-2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2.0741475006654144</v>
      </c>
      <c r="J24" s="7">
        <f t="shared" ref="J24:J55" si="4">J23+0.25</f>
        <v>1.5</v>
      </c>
      <c r="K24" s="50">
        <f t="shared" si="2"/>
        <v>3.3233409064678043</v>
      </c>
      <c r="L24" s="50">
        <f t="shared" si="2"/>
        <v>2.1721547433992932</v>
      </c>
      <c r="M24" s="51">
        <f t="shared" si="3"/>
        <v>0.10600816339501096</v>
      </c>
      <c r="N24" s="52">
        <f t="shared" si="0"/>
        <v>0.25334475014532343</v>
      </c>
      <c r="O24">
        <f t="shared" si="1"/>
        <v>0.15901224509251644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3.3233409064678043</v>
      </c>
      <c r="L25" s="50">
        <f t="shared" si="2"/>
        <v>2.1721547433992932</v>
      </c>
      <c r="M25" s="51">
        <f t="shared" si="3"/>
        <v>0.13257867436427895</v>
      </c>
      <c r="N25" s="52">
        <f t="shared" si="0"/>
        <v>0.38592342450960238</v>
      </c>
      <c r="O25">
        <f t="shared" si="1"/>
        <v>0.23201268013748816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3.3233409064678043</v>
      </c>
      <c r="L26" s="50">
        <f t="shared" si="2"/>
        <v>2.1721547433992932</v>
      </c>
      <c r="M26" s="51">
        <f t="shared" si="3"/>
        <v>0.14641739904305473</v>
      </c>
      <c r="N26" s="52">
        <f t="shared" si="0"/>
        <v>0.53234082355265711</v>
      </c>
      <c r="O26">
        <f t="shared" si="1"/>
        <v>0.29283479808610946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3.3233409064678043</v>
      </c>
      <c r="L27" s="50">
        <f t="shared" si="2"/>
        <v>2.1721547433992932</v>
      </c>
      <c r="M27" s="51">
        <f t="shared" si="3"/>
        <v>0.14272681640220475</v>
      </c>
      <c r="N27" s="52">
        <f t="shared" si="0"/>
        <v>0.67506763995486185</v>
      </c>
      <c r="O27">
        <f t="shared" si="1"/>
        <v>0.32113533690496066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3.3233409064678043</v>
      </c>
      <c r="L28" s="50">
        <f t="shared" si="2"/>
        <v>2.1721547433992932</v>
      </c>
      <c r="M28" s="51">
        <f t="shared" si="3"/>
        <v>0.12211829673682351</v>
      </c>
      <c r="N28" s="52">
        <f t="shared" si="0"/>
        <v>0.79718593669168536</v>
      </c>
      <c r="O28">
        <f t="shared" si="1"/>
        <v>0.30529574184205877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3.3233409064678043</v>
      </c>
      <c r="L29" s="50">
        <f t="shared" si="2"/>
        <v>2.1721547433992932</v>
      </c>
      <c r="M29" s="51">
        <f t="shared" si="3"/>
        <v>9.0900334634007818E-2</v>
      </c>
      <c r="N29" s="52">
        <f t="shared" si="0"/>
        <v>0.88808627132569318</v>
      </c>
      <c r="O29">
        <f t="shared" si="1"/>
        <v>0.2499759202435215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3.3233409064678043</v>
      </c>
      <c r="L30" s="50">
        <f t="shared" si="2"/>
        <v>2.1721547433992932</v>
      </c>
      <c r="M30" s="51">
        <f t="shared" si="3"/>
        <v>5.8215729427192886E-2</v>
      </c>
      <c r="N30" s="52">
        <f t="shared" si="0"/>
        <v>0.94630200075288606</v>
      </c>
      <c r="O30">
        <f t="shared" si="1"/>
        <v>0.17464718828157866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3.3233409064678043</v>
      </c>
      <c r="L31" s="50">
        <f t="shared" si="2"/>
        <v>2.1721547433992932</v>
      </c>
      <c r="M31" s="51">
        <f t="shared" si="3"/>
        <v>3.1672966639303746E-2</v>
      </c>
      <c r="N31" s="52">
        <f t="shared" si="0"/>
        <v>0.97797496739218981</v>
      </c>
      <c r="O31">
        <f t="shared" si="1"/>
        <v>0.10293714157773717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3.3233409064678043</v>
      </c>
      <c r="L32" s="50">
        <f t="shared" si="2"/>
        <v>2.1721547433992932</v>
      </c>
      <c r="M32" s="51">
        <f t="shared" si="3"/>
        <v>1.4436629596268569E-2</v>
      </c>
      <c r="N32" s="52">
        <f t="shared" si="0"/>
        <v>0.99241159698845838</v>
      </c>
      <c r="O32">
        <f t="shared" si="1"/>
        <v>5.052820358693999E-2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3.3233409064678043</v>
      </c>
      <c r="L33" s="50">
        <f t="shared" si="2"/>
        <v>2.1721547433992932</v>
      </c>
      <c r="M33" s="51">
        <f t="shared" si="3"/>
        <v>5.4313573373698798E-3</v>
      </c>
      <c r="N33" s="52">
        <f t="shared" si="0"/>
        <v>0.99784295432582826</v>
      </c>
      <c r="O33">
        <f t="shared" si="1"/>
        <v>2.0367590015137049E-2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3.3233409064678043</v>
      </c>
      <c r="L34" s="50">
        <f t="shared" si="2"/>
        <v>2.1721547433992932</v>
      </c>
      <c r="M34" s="51">
        <f t="shared" si="3"/>
        <v>1.6603839563792411E-3</v>
      </c>
      <c r="N34" s="52">
        <f t="shared" si="0"/>
        <v>0.9995033382822075</v>
      </c>
      <c r="O34">
        <f t="shared" si="1"/>
        <v>6.6415358255169643E-3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3.3233409064678043</v>
      </c>
      <c r="L35" s="50">
        <f t="shared" si="2"/>
        <v>2.1721547433992932</v>
      </c>
      <c r="M35" s="51">
        <f t="shared" si="3"/>
        <v>4.0575467154591038E-4</v>
      </c>
      <c r="N35" s="52">
        <f t="shared" si="0"/>
        <v>0.99990909295375341</v>
      </c>
      <c r="O35">
        <f t="shared" si="1"/>
        <v>1.7244573540701191E-3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3.3233409064678043</v>
      </c>
      <c r="L36" s="50">
        <f t="shared" si="5"/>
        <v>2.1721547433992932</v>
      </c>
      <c r="M36" s="51">
        <f t="shared" si="3"/>
        <v>7.7930881144605557E-5</v>
      </c>
      <c r="N36" s="52">
        <f t="shared" si="0"/>
        <v>0.99998702383489801</v>
      </c>
      <c r="O36">
        <f t="shared" si="1"/>
        <v>3.5068896515072501E-4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3.3233409064678043</v>
      </c>
      <c r="L37" s="50">
        <f t="shared" si="5"/>
        <v>2.1721547433992932</v>
      </c>
      <c r="M37" s="51">
        <f t="shared" si="3"/>
        <v>1.1559642194458597E-5</v>
      </c>
      <c r="N37" s="52">
        <f t="shared" si="0"/>
        <v>0.99999858347709247</v>
      </c>
      <c r="O37">
        <f t="shared" si="1"/>
        <v>5.4908300423678336E-5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3.3233409064678043</v>
      </c>
      <c r="L38" s="50">
        <f t="shared" si="5"/>
        <v>2.1721547433992932</v>
      </c>
      <c r="M38" s="51">
        <f t="shared" si="3"/>
        <v>1.3005939734078709E-6</v>
      </c>
      <c r="N38" s="52">
        <f t="shared" si="0"/>
        <v>0.99999988407106588</v>
      </c>
      <c r="O38">
        <f t="shared" si="1"/>
        <v>6.5029698670393543E-6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3.3233409064678043</v>
      </c>
      <c r="L39" s="50">
        <f t="shared" si="5"/>
        <v>2.1721547433992932</v>
      </c>
      <c r="M39" s="51">
        <f t="shared" si="3"/>
        <v>1.089584119595699E-7</v>
      </c>
      <c r="N39" s="52">
        <f t="shared" si="0"/>
        <v>0.99999999302947784</v>
      </c>
      <c r="O39">
        <f t="shared" si="1"/>
        <v>5.7203166278774198E-7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3.3233409064678043</v>
      </c>
      <c r="L40" s="50">
        <f t="shared" si="5"/>
        <v>2.1721547433992932</v>
      </c>
      <c r="M40" s="51">
        <f t="shared" si="3"/>
        <v>6.6688641275902683E-9</v>
      </c>
      <c r="N40" s="52">
        <f t="shared" si="0"/>
        <v>0.99999999969834197</v>
      </c>
      <c r="O40">
        <f t="shared" si="1"/>
        <v>3.6678752701746475E-8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3.3233409064678043</v>
      </c>
      <c r="L41" s="50">
        <f t="shared" si="5"/>
        <v>2.1721547433992932</v>
      </c>
      <c r="M41" s="51">
        <f t="shared" si="3"/>
        <v>2.9245628141438829E-10</v>
      </c>
      <c r="N41" s="52">
        <f t="shared" si="0"/>
        <v>0.99999999999079825</v>
      </c>
      <c r="O41">
        <f t="shared" si="1"/>
        <v>1.6816236181327326E-9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3.3233409064678043</v>
      </c>
      <c r="L42" s="50">
        <f t="shared" si="5"/>
        <v>2.1721547433992932</v>
      </c>
      <c r="M42" s="51">
        <f t="shared" si="3"/>
        <v>9.0080165549011326E-12</v>
      </c>
      <c r="N42" s="52">
        <f t="shared" si="0"/>
        <v>0.99999999999980627</v>
      </c>
      <c r="O42">
        <f t="shared" si="1"/>
        <v>5.4048099329406796E-11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3.3233409064678043</v>
      </c>
      <c r="L43" s="50">
        <f t="shared" si="5"/>
        <v>2.1721547433992932</v>
      </c>
      <c r="M43" s="51">
        <f t="shared" si="3"/>
        <v>1.9095836023552692E-13</v>
      </c>
      <c r="N43" s="52">
        <f t="shared" si="0"/>
        <v>0.99999999999999722</v>
      </c>
      <c r="O43">
        <f t="shared" si="1"/>
        <v>1.1934897514720433E-12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3.3233409064678043</v>
      </c>
      <c r="L44" s="50">
        <f t="shared" si="5"/>
        <v>2.1721547433992932</v>
      </c>
      <c r="M44" s="51">
        <f t="shared" si="3"/>
        <v>2.7755575615628914E-15</v>
      </c>
      <c r="N44" s="52">
        <f t="shared" si="0"/>
        <v>1</v>
      </c>
      <c r="O44">
        <f t="shared" si="1"/>
        <v>1.8041124150158794E-14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3.3233409064678043</v>
      </c>
      <c r="L45" s="50">
        <f t="shared" si="5"/>
        <v>2.1721547433992932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3.3233409064678043</v>
      </c>
      <c r="L46" s="50">
        <f t="shared" si="5"/>
        <v>2.1721547433992932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3.3233409064678043</v>
      </c>
      <c r="L47" s="50">
        <f t="shared" si="5"/>
        <v>2.1721547433992932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3.3233409064678043</v>
      </c>
      <c r="L48" s="50">
        <f t="shared" si="5"/>
        <v>2.1721547433992932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3.3233409064678043</v>
      </c>
      <c r="L49" s="50">
        <f t="shared" si="5"/>
        <v>2.1721547433992932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3.3233409064678043</v>
      </c>
      <c r="L50" s="50">
        <f t="shared" si="5"/>
        <v>2.1721547433992932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3.3233409064678043</v>
      </c>
      <c r="L51" s="50">
        <f t="shared" si="5"/>
        <v>2.1721547433992932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3.3233409064678043</v>
      </c>
      <c r="L52" s="50">
        <f t="shared" si="7"/>
        <v>2.1721547433992932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3.3233409064678043</v>
      </c>
      <c r="L53" s="50">
        <f t="shared" si="7"/>
        <v>2.1721547433992932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3.3233409064678043</v>
      </c>
      <c r="L54" s="50">
        <f t="shared" si="7"/>
        <v>2.1721547433992932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3.3233409064678043</v>
      </c>
      <c r="L55" s="50">
        <f t="shared" si="7"/>
        <v>2.1721547433992932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3.3233409064678043</v>
      </c>
      <c r="L56" s="50">
        <f t="shared" si="7"/>
        <v>2.1721547433992932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3.3233409064678043</v>
      </c>
      <c r="L57" s="50">
        <f t="shared" si="7"/>
        <v>2.1721547433992932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3.3233409064678043</v>
      </c>
      <c r="L58" s="50">
        <f t="shared" si="7"/>
        <v>2.1721547433992932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3.3233409064678043</v>
      </c>
      <c r="L59" s="50">
        <f t="shared" si="7"/>
        <v>2.1721547433992932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3.3233409064678043</v>
      </c>
      <c r="L60" s="50">
        <f t="shared" si="7"/>
        <v>2.1721547433992932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3.3233409064678043</v>
      </c>
      <c r="L61" s="50">
        <f t="shared" si="7"/>
        <v>2.1721547433992932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3.3233409064678043</v>
      </c>
      <c r="L62" s="50">
        <f t="shared" si="7"/>
        <v>2.1721547433992932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0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1.9555117307056176</v>
      </c>
      <c r="I2" s="56">
        <f>G2-I9</f>
        <v>0.11051511136822945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'MLM -Mar'!K3</f>
        <v>2.1287985609752269</v>
      </c>
      <c r="L3" s="66">
        <f>'MLM -Mar'!L3</f>
        <v>3.8910873112815763</v>
      </c>
      <c r="M3" s="66">
        <f>'MLM -Mar'!M3</f>
        <v>1.9457708871662234</v>
      </c>
    </row>
    <row r="4" spans="1:13" ht="18.75">
      <c r="A4" s="7"/>
      <c r="B4" s="22" t="s">
        <v>22</v>
      </c>
      <c r="C4" s="10">
        <f>L6</f>
        <v>2.7913128689527484</v>
      </c>
      <c r="D4" s="9" t="s">
        <v>23</v>
      </c>
      <c r="E4" s="10">
        <f>K6</f>
        <v>2.0559617323598971</v>
      </c>
      <c r="F4" s="8"/>
      <c r="G4" s="8"/>
      <c r="H4" s="8"/>
      <c r="I4" s="8"/>
      <c r="J4" s="3" t="s">
        <v>9</v>
      </c>
      <c r="K4" s="66">
        <f>'MLM -Mar'!K4</f>
        <v>2.1473882664186608</v>
      </c>
      <c r="L4" s="66">
        <f>'MLM -Mar'!L4</f>
        <v>3.3784987938130442</v>
      </c>
      <c r="M4" s="66">
        <f>'MLM -Mar'!M4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1.716508716111915</v>
      </c>
      <c r="D5" s="7"/>
      <c r="E5" s="7"/>
      <c r="F5" s="8"/>
      <c r="G5" s="8"/>
      <c r="H5" s="8"/>
      <c r="I5" s="8"/>
      <c r="J5" s="3" t="s">
        <v>10</v>
      </c>
      <c r="K5" s="66">
        <f>'MLM -Mar'!K5</f>
        <v>2.1721547433992932</v>
      </c>
      <c r="L5" s="66">
        <f>'MLM -Mar'!L5</f>
        <v>3.3233409064678043</v>
      </c>
      <c r="M5" s="66">
        <f>'MLM -Mar'!M5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'MLM -Mar'!K6</f>
        <v>2.0559617323598971</v>
      </c>
      <c r="L6" s="66">
        <f>'MLM -Mar'!L6</f>
        <v>2.7913128689527484</v>
      </c>
      <c r="M6" s="66">
        <f>'MLM -Mar'!M6</f>
        <v>1.8449966193373881</v>
      </c>
    </row>
    <row r="7" spans="1:13" ht="15.75">
      <c r="A7" s="7"/>
      <c r="B7" s="25">
        <f>1+1/(12*C5)+1/(288*C5*C5)-139/(51840*C5*C5*C5)</f>
        <v>1.0491964521021893</v>
      </c>
      <c r="C7" s="13" t="s">
        <v>26</v>
      </c>
      <c r="D7" s="12"/>
      <c r="E7" s="12"/>
      <c r="J7" s="3" t="s">
        <v>12</v>
      </c>
      <c r="K7" s="66">
        <f>'MLM -Mar'!K7</f>
        <v>2.0634818654353921</v>
      </c>
      <c r="L7" s="66">
        <f>'MLM -Mar'!L7</f>
        <v>3.3045598313192048</v>
      </c>
      <c r="M7" s="66">
        <f>'MLM -Mar'!M7</f>
        <v>1.8621820615795657</v>
      </c>
    </row>
    <row r="8" spans="1:13" ht="15.75">
      <c r="A8" s="7"/>
      <c r="B8" s="26">
        <f>EXP(-C5)</f>
        <v>0.17969241126404412</v>
      </c>
      <c r="C8" s="14"/>
      <c r="D8" s="7"/>
      <c r="E8" s="7"/>
      <c r="G8" s="96"/>
      <c r="I8" s="15" t="s">
        <v>50</v>
      </c>
      <c r="J8" s="3" t="s">
        <v>13</v>
      </c>
      <c r="K8" s="66">
        <f>'MLM -Mar'!K8</f>
        <v>1.9727844948445672</v>
      </c>
      <c r="L8" s="66">
        <f>'MLM -Mar'!L8</f>
        <v>3.1495937189340926</v>
      </c>
      <c r="M8" s="66">
        <f>'MLM -Mar'!M8</f>
        <v>1.7795307443365633</v>
      </c>
    </row>
    <row r="9" spans="1:13" ht="15.75">
      <c r="A9" s="7"/>
      <c r="B9" s="27">
        <f>POWER(C5,C5-1)</f>
        <v>1.4727394269343916</v>
      </c>
      <c r="C9" s="16"/>
      <c r="D9" s="7"/>
      <c r="E9" s="7"/>
      <c r="F9" s="20">
        <f>E20/I9</f>
        <v>0.38457498419289016</v>
      </c>
      <c r="G9" s="97"/>
      <c r="I9" s="36">
        <f>M6</f>
        <v>1.8449966193373881</v>
      </c>
      <c r="J9" s="3" t="s">
        <v>14</v>
      </c>
      <c r="K9" s="66">
        <f>'MLM -Mar'!K9</f>
        <v>1.956740686328881</v>
      </c>
      <c r="L9" s="66">
        <f>'MLM -Mar'!L9</f>
        <v>3.2121913666431956</v>
      </c>
      <c r="M9" s="66">
        <f>'MLM -Mar'!M9</f>
        <v>1.7734685255597809</v>
      </c>
    </row>
    <row r="10" spans="1:13" ht="15.75">
      <c r="A10" s="7"/>
      <c r="B10" s="28">
        <f>SQRT(C5*2*22/7)</f>
        <v>3.284734899260175</v>
      </c>
      <c r="C10" s="17"/>
      <c r="D10" s="7"/>
      <c r="E10" s="7"/>
      <c r="G10" s="97"/>
      <c r="J10" s="3" t="s">
        <v>15</v>
      </c>
      <c r="K10" s="66">
        <f>'MLM -Mar'!K10</f>
        <v>1.9533622806030548</v>
      </c>
      <c r="L10" s="66">
        <f>'MLM -Mar'!L10</f>
        <v>2.6036855797365992</v>
      </c>
      <c r="M10" s="66">
        <f>'MLM -Mar'!M10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1.2213589840732158E-2</v>
      </c>
      <c r="H11" s="60" t="s">
        <v>45</v>
      </c>
      <c r="I11" s="60"/>
      <c r="J11" s="3" t="s">
        <v>16</v>
      </c>
      <c r="K11" s="66">
        <f>'MLM -Mar'!K11</f>
        <v>1.7758998356338593</v>
      </c>
      <c r="L11" s="66">
        <f>'MLM -Mar'!L11</f>
        <v>3.0058448987345572</v>
      </c>
      <c r="M11" s="66">
        <f>'MLM -Mar'!M11</f>
        <v>1.5898268398268449</v>
      </c>
    </row>
    <row r="12" spans="1:13" ht="21">
      <c r="A12" s="4" t="s">
        <v>27</v>
      </c>
      <c r="B12" s="29">
        <f>B7*B8*B9*B10</f>
        <v>0.91203769450446337</v>
      </c>
      <c r="C12" s="98"/>
      <c r="D12" s="98"/>
      <c r="E12" s="10"/>
      <c r="F12" t="s">
        <v>42</v>
      </c>
      <c r="G12" s="57">
        <f>(H17-I9)*(H17-I9)</f>
        <v>2.0240681395460998E-4</v>
      </c>
      <c r="H12" s="60" t="s">
        <v>46</v>
      </c>
      <c r="I12" s="60">
        <f>SQRT(G12)</f>
        <v>1.422697487010538E-2</v>
      </c>
      <c r="J12" s="3" t="s">
        <v>17</v>
      </c>
      <c r="K12" s="66">
        <f>'MLM -Mar'!K12</f>
        <v>1.9590518564677533</v>
      </c>
      <c r="L12" s="66">
        <f>'MLM -Mar'!L12</f>
        <v>2.7570300713961449</v>
      </c>
      <c r="M12" s="66">
        <f>'MLM -Mar'!M12</f>
        <v>1.7494152046783538</v>
      </c>
    </row>
    <row r="13" spans="1:13" ht="18.75">
      <c r="A13" s="7"/>
      <c r="B13" s="22" t="s">
        <v>22</v>
      </c>
      <c r="C13" s="10">
        <f>C4</f>
        <v>2.7913128689527484</v>
      </c>
      <c r="D13" s="9" t="s">
        <v>23</v>
      </c>
      <c r="E13" s="10">
        <f>E4</f>
        <v>2.0559617323598971</v>
      </c>
      <c r="F13" t="s">
        <v>43</v>
      </c>
      <c r="G13" s="57">
        <f>(H17-G2)*(H17-G2)</f>
        <v>1.5560588079092164E-2</v>
      </c>
      <c r="H13" s="60" t="s">
        <v>47</v>
      </c>
      <c r="I13" s="61">
        <f>1-G12/G13</f>
        <v>0.9869923416180798</v>
      </c>
      <c r="J13" s="3" t="s">
        <v>18</v>
      </c>
      <c r="K13" s="66">
        <f>'MLM -Mar'!K13</f>
        <v>1.9716289434336869</v>
      </c>
      <c r="L13" s="66">
        <f>'MLM -Mar'!L13</f>
        <v>2.6155692721578356</v>
      </c>
      <c r="M13" s="66">
        <f>'MLM -Mar'!M13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1.3582543580559574</v>
      </c>
      <c r="D14" s="7"/>
      <c r="E14" s="7"/>
      <c r="F14" s="99" t="s">
        <v>32</v>
      </c>
      <c r="G14" s="100"/>
      <c r="H14" s="59">
        <f>E13*E13*(B12-B20)</f>
        <v>0.50344636693715483</v>
      </c>
      <c r="J14" s="3" t="s">
        <v>19</v>
      </c>
      <c r="K14" s="66">
        <f>'MLM -Mar'!K14</f>
        <v>1.9807613736148397</v>
      </c>
      <c r="L14" s="66">
        <f>'MLM -Mar'!L14</f>
        <v>2.9483640783373808</v>
      </c>
      <c r="M14" s="66">
        <f>'MLM -Mar'!M14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'MLM -Mar'!K15</f>
        <v>2.0115012199595923</v>
      </c>
      <c r="L15" s="66">
        <f>'MLM -Mar'!L15</f>
        <v>3.0817565581478483</v>
      </c>
      <c r="M15" s="66">
        <f>'MLM -Mar'!M15</f>
        <v>1.809278652257581</v>
      </c>
    </row>
    <row r="16" spans="1:13">
      <c r="A16" s="7"/>
      <c r="B16" s="25">
        <f>1+1/(12*C14)+1/(288*C14*C14)-139/(51840*C14*C14*C14)</f>
        <v>1.0621653157427409</v>
      </c>
      <c r="C16" s="13" t="s">
        <v>26</v>
      </c>
      <c r="D16" s="12"/>
      <c r="E16" s="12"/>
    </row>
    <row r="17" spans="1:15" ht="21">
      <c r="A17" s="7"/>
      <c r="B17" s="26">
        <f>EXP(-C14)</f>
        <v>0.2571092060556478</v>
      </c>
      <c r="C17" s="14"/>
      <c r="D17" s="7"/>
      <c r="E17" s="7"/>
      <c r="F17" s="99" t="s">
        <v>51</v>
      </c>
      <c r="G17" s="100"/>
      <c r="H17" s="35">
        <f>E13*B21</f>
        <v>1.8307696444672827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1.1159405559873354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2.7913128689527484</v>
      </c>
      <c r="L18" s="54">
        <f>E4</f>
        <v>2.0559617323598971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2.9219169772712603</v>
      </c>
      <c r="C19" s="17"/>
      <c r="D19" s="7"/>
      <c r="E19" s="7"/>
      <c r="F19" s="33"/>
      <c r="G19" s="34"/>
      <c r="J19" s="7">
        <v>0.25</v>
      </c>
      <c r="K19" s="50">
        <f>K18</f>
        <v>2.7913128689527484</v>
      </c>
      <c r="L19" s="50">
        <f>L18</f>
        <v>2.0559617323598971</v>
      </c>
      <c r="M19" s="51">
        <f>N19-N18</f>
        <v>2.7869773377117157E-3</v>
      </c>
      <c r="N19" s="52">
        <f t="shared" ref="N19:N49" si="0">WEIBULL(J19,K19,L19,TRUE)</f>
        <v>2.7869773377117157E-3</v>
      </c>
      <c r="O19">
        <f t="shared" ref="O19:O62" si="1">J19*M19</f>
        <v>6.9674433442792894E-4</v>
      </c>
    </row>
    <row r="20" spans="1:15" ht="21">
      <c r="A20" s="4" t="s">
        <v>29</v>
      </c>
      <c r="B20" s="29">
        <f>B21*B21</f>
        <v>0.79293456926364647</v>
      </c>
      <c r="C20" s="88" t="s">
        <v>30</v>
      </c>
      <c r="D20" s="89"/>
      <c r="E20" s="10">
        <f>E13*SQRT(B12-B20)</f>
        <v>0.7095395457176118</v>
      </c>
      <c r="F20" s="34"/>
      <c r="G20" s="34"/>
      <c r="J20" s="7">
        <v>0.5</v>
      </c>
      <c r="K20" s="50">
        <f t="shared" ref="K20:L35" si="2">K19</f>
        <v>2.7913128689527484</v>
      </c>
      <c r="L20" s="50">
        <f t="shared" si="2"/>
        <v>2.0559617323598971</v>
      </c>
      <c r="M20" s="51">
        <f t="shared" ref="M20:M62" si="3">N20-N19</f>
        <v>1.6347635774829672E-2</v>
      </c>
      <c r="N20" s="52">
        <f t="shared" si="0"/>
        <v>1.9134613112541388E-2</v>
      </c>
      <c r="O20">
        <f t="shared" si="1"/>
        <v>8.1738178874148359E-3</v>
      </c>
    </row>
    <row r="21" spans="1:15" ht="21">
      <c r="A21" s="4" t="s">
        <v>31</v>
      </c>
      <c r="B21" s="29">
        <f>B16*B17*B18*B19</f>
        <v>0.89046873570252116</v>
      </c>
      <c r="C21" s="90"/>
      <c r="D21" s="91"/>
      <c r="E21" s="19"/>
      <c r="F21" s="37" t="s">
        <v>33</v>
      </c>
      <c r="G21" s="38">
        <f>I9-H17</f>
        <v>1.422697487010538E-2</v>
      </c>
      <c r="J21" s="7">
        <v>0.75</v>
      </c>
      <c r="K21" s="50">
        <f t="shared" si="2"/>
        <v>2.7913128689527484</v>
      </c>
      <c r="L21" s="50">
        <f t="shared" si="2"/>
        <v>2.0559617323598971</v>
      </c>
      <c r="M21" s="51">
        <f t="shared" si="3"/>
        <v>3.9020599858664906E-2</v>
      </c>
      <c r="N21" s="52">
        <f t="shared" si="0"/>
        <v>5.8155212971206294E-2</v>
      </c>
      <c r="O21">
        <f t="shared" si="1"/>
        <v>2.926544989399868E-2</v>
      </c>
    </row>
    <row r="22" spans="1:15">
      <c r="J22" s="7">
        <v>1</v>
      </c>
      <c r="K22" s="50">
        <f t="shared" si="2"/>
        <v>2.7913128689527484</v>
      </c>
      <c r="L22" s="50">
        <f t="shared" si="2"/>
        <v>2.0559617323598971</v>
      </c>
      <c r="M22" s="51">
        <f t="shared" si="3"/>
        <v>6.7031558279999959E-2</v>
      </c>
      <c r="N22" s="52">
        <f t="shared" si="0"/>
        <v>0.12518677125120625</v>
      </c>
      <c r="O22">
        <f t="shared" si="1"/>
        <v>6.7031558279999959E-2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2.7913128689527484</v>
      </c>
      <c r="L23" s="50">
        <f t="shared" si="2"/>
        <v>2.0559617323598971</v>
      </c>
      <c r="M23" s="51">
        <f t="shared" si="3"/>
        <v>9.5494392207873591E-2</v>
      </c>
      <c r="N23" s="52">
        <f t="shared" si="0"/>
        <v>0.22068116345907984</v>
      </c>
      <c r="O23">
        <f t="shared" si="1"/>
        <v>0.11936799025984199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1.9555117307056176</v>
      </c>
      <c r="J24" s="7">
        <f t="shared" ref="J24:J55" si="4">J23+0.25</f>
        <v>1.5</v>
      </c>
      <c r="K24" s="50">
        <f t="shared" si="2"/>
        <v>2.7913128689527484</v>
      </c>
      <c r="L24" s="50">
        <f t="shared" si="2"/>
        <v>2.0559617323598971</v>
      </c>
      <c r="M24" s="51">
        <f t="shared" si="3"/>
        <v>0.1188238771375435</v>
      </c>
      <c r="N24" s="52">
        <f t="shared" si="0"/>
        <v>0.33950504059662334</v>
      </c>
      <c r="O24">
        <f t="shared" si="1"/>
        <v>0.17823581570631525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2.7913128689527484</v>
      </c>
      <c r="L25" s="50">
        <f t="shared" si="2"/>
        <v>2.0559617323598971</v>
      </c>
      <c r="M25" s="51">
        <f t="shared" si="3"/>
        <v>0.132031782101796</v>
      </c>
      <c r="N25" s="52">
        <f t="shared" si="0"/>
        <v>0.47153682269841934</v>
      </c>
      <c r="O25">
        <f t="shared" si="1"/>
        <v>0.231055618678143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2.7913128689527484</v>
      </c>
      <c r="L26" s="50">
        <f t="shared" si="2"/>
        <v>2.0559617323598971</v>
      </c>
      <c r="M26" s="51">
        <f t="shared" si="3"/>
        <v>0.13227322539311115</v>
      </c>
      <c r="N26" s="52">
        <f t="shared" si="0"/>
        <v>0.60381004809153049</v>
      </c>
      <c r="O26">
        <f t="shared" si="1"/>
        <v>0.2645464507862223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2.7913128689527484</v>
      </c>
      <c r="L27" s="50">
        <f t="shared" si="2"/>
        <v>2.0559617323598971</v>
      </c>
      <c r="M27" s="51">
        <f t="shared" si="3"/>
        <v>0.11988769425152035</v>
      </c>
      <c r="N27" s="52">
        <f t="shared" si="0"/>
        <v>0.72369774234305084</v>
      </c>
      <c r="O27">
        <f t="shared" si="1"/>
        <v>0.26974731206592079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2.7913128689527484</v>
      </c>
      <c r="L28" s="50">
        <f t="shared" si="2"/>
        <v>2.0559617323598971</v>
      </c>
      <c r="M28" s="51">
        <f t="shared" si="3"/>
        <v>9.8315356424164113E-2</v>
      </c>
      <c r="N28" s="52">
        <f t="shared" si="0"/>
        <v>0.82201309876721496</v>
      </c>
      <c r="O28">
        <f t="shared" si="1"/>
        <v>0.24578839106041028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2.7913128689527484</v>
      </c>
      <c r="L29" s="50">
        <f t="shared" si="2"/>
        <v>2.0559617323598971</v>
      </c>
      <c r="M29" s="51">
        <f t="shared" si="3"/>
        <v>7.2811214676820391E-2</v>
      </c>
      <c r="N29" s="52">
        <f t="shared" si="0"/>
        <v>0.89482431344403535</v>
      </c>
      <c r="O29">
        <f t="shared" si="1"/>
        <v>0.20023084036125607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2.7913128689527484</v>
      </c>
      <c r="L30" s="50">
        <f t="shared" si="2"/>
        <v>2.0559617323598971</v>
      </c>
      <c r="M30" s="51">
        <f t="shared" si="3"/>
        <v>4.8547895404367325E-2</v>
      </c>
      <c r="N30" s="52">
        <f t="shared" si="0"/>
        <v>0.94337220884840267</v>
      </c>
      <c r="O30">
        <f t="shared" si="1"/>
        <v>0.14564368621310197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2.7913128689527484</v>
      </c>
      <c r="L31" s="50">
        <f t="shared" si="2"/>
        <v>2.0559617323598971</v>
      </c>
      <c r="M31" s="51">
        <f t="shared" si="3"/>
        <v>2.9031580424440318E-2</v>
      </c>
      <c r="N31" s="52">
        <f t="shared" si="0"/>
        <v>0.97240378927284299</v>
      </c>
      <c r="O31">
        <f t="shared" si="1"/>
        <v>9.4352636379431032E-2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2.7913128689527484</v>
      </c>
      <c r="L32" s="50">
        <f t="shared" si="2"/>
        <v>2.0559617323598971</v>
      </c>
      <c r="M32" s="51">
        <f t="shared" si="3"/>
        <v>1.5502954085928056E-2</v>
      </c>
      <c r="N32" s="52">
        <f t="shared" si="0"/>
        <v>0.98790674335877104</v>
      </c>
      <c r="O32">
        <f t="shared" si="1"/>
        <v>5.4260339300748195E-2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2.7913128689527484</v>
      </c>
      <c r="L33" s="50">
        <f t="shared" si="2"/>
        <v>2.0559617323598971</v>
      </c>
      <c r="M33" s="51">
        <f t="shared" si="3"/>
        <v>7.3582053456572316E-3</v>
      </c>
      <c r="N33" s="52">
        <f t="shared" si="0"/>
        <v>0.99526494870442828</v>
      </c>
      <c r="O33">
        <f t="shared" si="1"/>
        <v>2.7593270046214619E-2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2.7913128689527484</v>
      </c>
      <c r="L34" s="50">
        <f t="shared" si="2"/>
        <v>2.0559617323598971</v>
      </c>
      <c r="M34" s="51">
        <f t="shared" si="3"/>
        <v>3.088980038116973E-3</v>
      </c>
      <c r="N34" s="52">
        <f t="shared" si="0"/>
        <v>0.99835392874254525</v>
      </c>
      <c r="O34">
        <f t="shared" si="1"/>
        <v>1.2355920152467892E-2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2.7913128689527484</v>
      </c>
      <c r="L35" s="50">
        <f t="shared" si="2"/>
        <v>2.0559617323598971</v>
      </c>
      <c r="M35" s="51">
        <f t="shared" si="3"/>
        <v>1.1411681840987065E-3</v>
      </c>
      <c r="N35" s="52">
        <f t="shared" si="0"/>
        <v>0.99949509692664396</v>
      </c>
      <c r="O35">
        <f t="shared" si="1"/>
        <v>4.8499647824195025E-3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2.7913128689527484</v>
      </c>
      <c r="L36" s="50">
        <f t="shared" si="5"/>
        <v>2.0559617323598971</v>
      </c>
      <c r="M36" s="51">
        <f t="shared" si="3"/>
        <v>3.6909334450796472E-4</v>
      </c>
      <c r="N36" s="52">
        <f t="shared" si="0"/>
        <v>0.99986419027115192</v>
      </c>
      <c r="O36">
        <f t="shared" si="1"/>
        <v>1.6609200502858412E-3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2.7913128689527484</v>
      </c>
      <c r="L37" s="50">
        <f t="shared" si="5"/>
        <v>2.0559617323598971</v>
      </c>
      <c r="M37" s="51">
        <f t="shared" si="3"/>
        <v>1.0396937215406687E-4</v>
      </c>
      <c r="N37" s="52">
        <f t="shared" si="0"/>
        <v>0.99996815964330599</v>
      </c>
      <c r="O37">
        <f t="shared" si="1"/>
        <v>4.9385451773181765E-4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2.7913128689527484</v>
      </c>
      <c r="L38" s="50">
        <f t="shared" si="5"/>
        <v>2.0559617323598971</v>
      </c>
      <c r="M38" s="51">
        <f t="shared" si="3"/>
        <v>2.5372799338896357E-5</v>
      </c>
      <c r="N38" s="52">
        <f t="shared" si="0"/>
        <v>0.99999353244264488</v>
      </c>
      <c r="O38">
        <f t="shared" si="1"/>
        <v>1.2686399669448178E-4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2.7913128689527484</v>
      </c>
      <c r="L39" s="50">
        <f t="shared" si="5"/>
        <v>2.0559617323598971</v>
      </c>
      <c r="M39" s="51">
        <f t="shared" si="3"/>
        <v>5.3361014028530107E-6</v>
      </c>
      <c r="N39" s="52">
        <f t="shared" si="0"/>
        <v>0.99999886854404774</v>
      </c>
      <c r="O39">
        <f t="shared" si="1"/>
        <v>2.8014532364978306E-5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2.7913128689527484</v>
      </c>
      <c r="L40" s="50">
        <f t="shared" si="5"/>
        <v>2.0559617323598971</v>
      </c>
      <c r="M40" s="51">
        <f t="shared" si="3"/>
        <v>9.6197671606290669E-7</v>
      </c>
      <c r="N40" s="52">
        <f t="shared" si="0"/>
        <v>0.9999998305207638</v>
      </c>
      <c r="O40">
        <f t="shared" si="1"/>
        <v>5.2908719383459868E-6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2.7913128689527484</v>
      </c>
      <c r="L41" s="50">
        <f t="shared" si="5"/>
        <v>2.0559617323598971</v>
      </c>
      <c r="M41" s="51">
        <f t="shared" si="3"/>
        <v>1.4786954372070227E-7</v>
      </c>
      <c r="N41" s="52">
        <f t="shared" si="0"/>
        <v>0.99999997839030752</v>
      </c>
      <c r="O41">
        <f t="shared" si="1"/>
        <v>8.5024987639403804E-7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2.7913128689527484</v>
      </c>
      <c r="L42" s="50">
        <f t="shared" si="5"/>
        <v>2.0559617323598971</v>
      </c>
      <c r="M42" s="51">
        <f t="shared" si="3"/>
        <v>1.9277687002272614E-8</v>
      </c>
      <c r="N42" s="52">
        <f t="shared" si="0"/>
        <v>0.99999999766799452</v>
      </c>
      <c r="O42">
        <f t="shared" si="1"/>
        <v>1.1566612201363569E-7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2.7913128689527484</v>
      </c>
      <c r="L43" s="50">
        <f t="shared" si="5"/>
        <v>2.0559617323598971</v>
      </c>
      <c r="M43" s="51">
        <f t="shared" si="3"/>
        <v>2.1202289923749618E-9</v>
      </c>
      <c r="N43" s="52">
        <f t="shared" si="0"/>
        <v>0.99999999978822351</v>
      </c>
      <c r="O43">
        <f t="shared" si="1"/>
        <v>1.3251431202343511E-8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2.7913128689527484</v>
      </c>
      <c r="L44" s="50">
        <f t="shared" si="5"/>
        <v>2.0559617323598971</v>
      </c>
      <c r="M44" s="51">
        <f t="shared" si="3"/>
        <v>1.9568369147293652E-10</v>
      </c>
      <c r="N44" s="52">
        <f t="shared" si="0"/>
        <v>0.99999999998390721</v>
      </c>
      <c r="O44">
        <f t="shared" si="1"/>
        <v>1.2719439945740874E-9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2.7913128689527484</v>
      </c>
      <c r="L45" s="50">
        <f t="shared" si="5"/>
        <v>2.0559617323598971</v>
      </c>
      <c r="M45" s="51">
        <f t="shared" si="3"/>
        <v>1.5075274362175151E-11</v>
      </c>
      <c r="N45" s="52">
        <f t="shared" si="0"/>
        <v>0.99999999999898248</v>
      </c>
      <c r="O45">
        <f t="shared" si="1"/>
        <v>1.0175810194468227E-10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2.7913128689527484</v>
      </c>
      <c r="L46" s="50">
        <f t="shared" si="5"/>
        <v>2.0559617323598971</v>
      </c>
      <c r="M46" s="51">
        <f t="shared" si="3"/>
        <v>9.6422869688694846E-13</v>
      </c>
      <c r="N46" s="52">
        <f t="shared" si="0"/>
        <v>0.99999999999994671</v>
      </c>
      <c r="O46">
        <f t="shared" si="1"/>
        <v>6.7496008782086392E-12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2.7913128689527484</v>
      </c>
      <c r="L47" s="50">
        <f t="shared" si="5"/>
        <v>2.0559617323598971</v>
      </c>
      <c r="M47" s="51">
        <f t="shared" si="3"/>
        <v>5.0959236830294685E-14</v>
      </c>
      <c r="N47" s="52">
        <f t="shared" si="0"/>
        <v>0.99999999999999767</v>
      </c>
      <c r="O47">
        <f t="shared" si="1"/>
        <v>3.6945446701963647E-13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2.7913128689527484</v>
      </c>
      <c r="L48" s="50">
        <f t="shared" si="5"/>
        <v>2.0559617323598971</v>
      </c>
      <c r="M48" s="51">
        <f t="shared" si="3"/>
        <v>2.2204460492503131E-15</v>
      </c>
      <c r="N48" s="52">
        <f t="shared" si="0"/>
        <v>0.99999999999999989</v>
      </c>
      <c r="O48">
        <f t="shared" si="1"/>
        <v>1.6653345369377348E-14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2.7913128689527484</v>
      </c>
      <c r="L49" s="50">
        <f t="shared" si="5"/>
        <v>2.0559617323598971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2.7913128689527484</v>
      </c>
      <c r="L50" s="50">
        <f t="shared" si="5"/>
        <v>2.0559617323598971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2.7913128689527484</v>
      </c>
      <c r="L51" s="50">
        <f t="shared" si="5"/>
        <v>2.0559617323598971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2.7913128689527484</v>
      </c>
      <c r="L52" s="50">
        <f t="shared" si="7"/>
        <v>2.0559617323598971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2.7913128689527484</v>
      </c>
      <c r="L53" s="50">
        <f t="shared" si="7"/>
        <v>2.0559617323598971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2.7913128689527484</v>
      </c>
      <c r="L54" s="50">
        <f t="shared" si="7"/>
        <v>2.0559617323598971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2.7913128689527484</v>
      </c>
      <c r="L55" s="50">
        <f t="shared" si="7"/>
        <v>2.0559617323598971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2.7913128689527484</v>
      </c>
      <c r="L56" s="50">
        <f t="shared" si="7"/>
        <v>2.0559617323598971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2.7913128689527484</v>
      </c>
      <c r="L57" s="50">
        <f t="shared" si="7"/>
        <v>2.0559617323598971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2.7913128689527484</v>
      </c>
      <c r="L58" s="50">
        <f t="shared" si="7"/>
        <v>2.0559617323598971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2.7913128689527484</v>
      </c>
      <c r="L59" s="50">
        <f t="shared" si="7"/>
        <v>2.0559617323598971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2.7913128689527484</v>
      </c>
      <c r="L60" s="50">
        <f t="shared" si="7"/>
        <v>2.0559617323598971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2.7913128689527484</v>
      </c>
      <c r="L61" s="50">
        <f t="shared" si="7"/>
        <v>2.0559617323598971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2.7913128689527484</v>
      </c>
      <c r="L62" s="50">
        <f t="shared" si="7"/>
        <v>2.0559617323598971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0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1.976101940506934</v>
      </c>
      <c r="I2" s="56">
        <f>G2-I9</f>
        <v>0.11391987892736832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'MLM -Avril'!K3</f>
        <v>2.1287985609752269</v>
      </c>
      <c r="L3" s="66">
        <f>'MLM -Avril'!L3</f>
        <v>3.8910873112815763</v>
      </c>
      <c r="M3" s="66">
        <f>'MLM -Avril'!M3</f>
        <v>1.9457708871662234</v>
      </c>
    </row>
    <row r="4" spans="1:13" ht="18.75">
      <c r="A4" s="7"/>
      <c r="B4" s="22" t="s">
        <v>22</v>
      </c>
      <c r="C4" s="10">
        <f>L7</f>
        <v>3.3045598313192048</v>
      </c>
      <c r="D4" s="9" t="s">
        <v>23</v>
      </c>
      <c r="E4" s="10">
        <f>K7</f>
        <v>2.0634818654353921</v>
      </c>
      <c r="F4" s="8"/>
      <c r="G4" s="8"/>
      <c r="H4" s="8"/>
      <c r="I4" s="8"/>
      <c r="J4" s="3" t="s">
        <v>9</v>
      </c>
      <c r="K4" s="66">
        <f>'MLM -Avril'!K4</f>
        <v>2.1473882664186608</v>
      </c>
      <c r="L4" s="66">
        <f>'MLM -Avril'!L4</f>
        <v>3.3784987938130442</v>
      </c>
      <c r="M4" s="66">
        <f>'MLM -Avril'!M4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1.6052243270177333</v>
      </c>
      <c r="D5" s="7"/>
      <c r="E5" s="7"/>
      <c r="F5" s="8"/>
      <c r="G5" s="8"/>
      <c r="H5" s="8"/>
      <c r="I5" s="8"/>
      <c r="J5" s="3" t="s">
        <v>10</v>
      </c>
      <c r="K5" s="66">
        <f>'MLM -Avril'!K5</f>
        <v>2.1721547433992932</v>
      </c>
      <c r="L5" s="66">
        <f>'MLM -Avril'!L5</f>
        <v>3.3233409064678043</v>
      </c>
      <c r="M5" s="66">
        <f>'MLM -Avril'!M5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'MLM -Avril'!K6</f>
        <v>2.0559617323598971</v>
      </c>
      <c r="L6" s="66">
        <f>'MLM -Avril'!L6</f>
        <v>2.7913128689527484</v>
      </c>
      <c r="M6" s="66">
        <f>'MLM -Avril'!M6</f>
        <v>1.8449966193373881</v>
      </c>
    </row>
    <row r="7" spans="1:13" ht="15.75">
      <c r="A7" s="7"/>
      <c r="B7" s="25">
        <f>1+1/(12*C5)+1/(288*C5*C5)-139/(51840*C5*C5*C5)</f>
        <v>1.0526130965282032</v>
      </c>
      <c r="C7" s="13" t="s">
        <v>26</v>
      </c>
      <c r="D7" s="12"/>
      <c r="E7" s="12"/>
      <c r="J7" s="3" t="s">
        <v>12</v>
      </c>
      <c r="K7" s="66">
        <f>'MLM -Avril'!K7</f>
        <v>2.0634818654353921</v>
      </c>
      <c r="L7" s="66">
        <f>'MLM -Avril'!L7</f>
        <v>3.3045598313192048</v>
      </c>
      <c r="M7" s="66">
        <f>'MLM -Avril'!M7</f>
        <v>1.8621820615795657</v>
      </c>
    </row>
    <row r="8" spans="1:13" ht="15.75">
      <c r="A8" s="7"/>
      <c r="B8" s="26">
        <f>EXP(-C5)</f>
        <v>0.2008444950097508</v>
      </c>
      <c r="C8" s="14"/>
      <c r="D8" s="7"/>
      <c r="E8" s="7"/>
      <c r="G8" s="96"/>
      <c r="I8" s="15" t="s">
        <v>50</v>
      </c>
      <c r="J8" s="3" t="s">
        <v>13</v>
      </c>
      <c r="K8" s="66">
        <f>'MLM -Avril'!K8</f>
        <v>1.9727844948445672</v>
      </c>
      <c r="L8" s="66">
        <f>'MLM -Avril'!L8</f>
        <v>3.1495937189340926</v>
      </c>
      <c r="M8" s="66">
        <f>'MLM -Avril'!M8</f>
        <v>1.7795307443365633</v>
      </c>
    </row>
    <row r="9" spans="1:13" ht="15.75">
      <c r="A9" s="7"/>
      <c r="B9" s="27">
        <f>POWER(C5,C5-1)</f>
        <v>1.3316657364597639</v>
      </c>
      <c r="C9" s="16"/>
      <c r="D9" s="7"/>
      <c r="E9" s="7"/>
      <c r="F9" s="20">
        <f>E20/I9</f>
        <v>0.33118275704583483</v>
      </c>
      <c r="G9" s="97"/>
      <c r="I9" s="36">
        <f>M7</f>
        <v>1.8621820615795657</v>
      </c>
      <c r="J9" s="3" t="s">
        <v>14</v>
      </c>
      <c r="K9" s="66">
        <f>'MLM -Avril'!K9</f>
        <v>1.956740686328881</v>
      </c>
      <c r="L9" s="66">
        <f>'MLM -Avril'!L9</f>
        <v>3.2121913666431956</v>
      </c>
      <c r="M9" s="66">
        <f>'MLM -Avril'!M9</f>
        <v>1.7734685255597809</v>
      </c>
    </row>
    <row r="10" spans="1:13" ht="15.75">
      <c r="A10" s="7"/>
      <c r="B10" s="28">
        <f>SQRT(C5*2*22/7)</f>
        <v>3.1764731203193683</v>
      </c>
      <c r="C10" s="17"/>
      <c r="D10" s="7"/>
      <c r="E10" s="7"/>
      <c r="G10" s="97"/>
      <c r="J10" s="3" t="s">
        <v>15</v>
      </c>
      <c r="K10" s="66">
        <f>'MLM -Avril'!K10</f>
        <v>1.9533622806030548</v>
      </c>
      <c r="L10" s="66">
        <f>'MLM -Avril'!L10</f>
        <v>2.6036855797365992</v>
      </c>
      <c r="M10" s="66">
        <f>'MLM -Avril'!M10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1.2977738814826258E-2</v>
      </c>
      <c r="H11" s="60" t="s">
        <v>45</v>
      </c>
      <c r="I11" s="60"/>
      <c r="J11" s="3" t="s">
        <v>16</v>
      </c>
      <c r="K11" s="66">
        <f>'MLM -Avril'!K11</f>
        <v>1.7758998356338593</v>
      </c>
      <c r="L11" s="66">
        <f>'MLM -Avril'!L11</f>
        <v>3.0058448987345572</v>
      </c>
      <c r="M11" s="66">
        <f>'MLM -Avril'!M11</f>
        <v>1.5898268398268449</v>
      </c>
    </row>
    <row r="12" spans="1:13" ht="21">
      <c r="A12" s="4" t="s">
        <v>27</v>
      </c>
      <c r="B12" s="29">
        <f>B7*B8*B9*B10</f>
        <v>0.89427092697125643</v>
      </c>
      <c r="C12" s="98"/>
      <c r="D12" s="98"/>
      <c r="E12" s="10"/>
      <c r="F12" t="s">
        <v>42</v>
      </c>
      <c r="G12" s="57">
        <f>(H17-I9)*(H17-I9)</f>
        <v>1.1777897542381812E-4</v>
      </c>
      <c r="H12" s="60" t="s">
        <v>46</v>
      </c>
      <c r="I12" s="60">
        <f>SQRT(G12)</f>
        <v>1.085260224203477E-2</v>
      </c>
      <c r="J12" s="3" t="s">
        <v>17</v>
      </c>
      <c r="K12" s="66">
        <f>'MLM -Avril'!K12</f>
        <v>1.9590518564677533</v>
      </c>
      <c r="L12" s="66">
        <f>'MLM -Avril'!L12</f>
        <v>2.7570300713961449</v>
      </c>
      <c r="M12" s="66">
        <f>'MLM -Avril'!M12</f>
        <v>1.7494152046783538</v>
      </c>
    </row>
    <row r="13" spans="1:13" ht="18.75">
      <c r="A13" s="7"/>
      <c r="B13" s="22" t="s">
        <v>22</v>
      </c>
      <c r="C13" s="10">
        <f>C4</f>
        <v>3.3045598313192048</v>
      </c>
      <c r="D13" s="9" t="s">
        <v>23</v>
      </c>
      <c r="E13" s="10">
        <f>E4</f>
        <v>2.0634818654353921</v>
      </c>
      <c r="F13" t="s">
        <v>43</v>
      </c>
      <c r="G13" s="57">
        <f>(H17-G2)*(H17-G2)</f>
        <v>1.5568172057169049E-2</v>
      </c>
      <c r="H13" s="60" t="s">
        <v>47</v>
      </c>
      <c r="I13" s="61">
        <f>1-G12/G13</f>
        <v>0.99243463041188695</v>
      </c>
      <c r="J13" s="3" t="s">
        <v>18</v>
      </c>
      <c r="K13" s="66">
        <f>'MLM -Avril'!K13</f>
        <v>1.9716289434336869</v>
      </c>
      <c r="L13" s="66">
        <f>'MLM -Avril'!L13</f>
        <v>2.6155692721578356</v>
      </c>
      <c r="M13" s="66">
        <f>'MLM -Avril'!M13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1.3026121635088668</v>
      </c>
      <c r="D14" s="7"/>
      <c r="E14" s="7"/>
      <c r="F14" s="99" t="s">
        <v>32</v>
      </c>
      <c r="G14" s="100"/>
      <c r="H14" s="59">
        <f>E13*E13*(B12-B20)</f>
        <v>0.38034675212232821</v>
      </c>
      <c r="J14" s="3" t="s">
        <v>19</v>
      </c>
      <c r="K14" s="66">
        <f>'MLM -Avril'!K14</f>
        <v>1.9807613736148397</v>
      </c>
      <c r="L14" s="66">
        <f>'MLM -Avril'!L14</f>
        <v>2.9483640783373808</v>
      </c>
      <c r="M14" s="66">
        <f>'MLM -Avril'!M14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'MLM -Avril'!K15</f>
        <v>2.0115012199595923</v>
      </c>
      <c r="L15" s="66">
        <f>'MLM -Avril'!L15</f>
        <v>3.0817565581478483</v>
      </c>
      <c r="M15" s="66">
        <f>'MLM -Avril'!M15</f>
        <v>1.809278652257581</v>
      </c>
    </row>
    <row r="16" spans="1:13">
      <c r="A16" s="7"/>
      <c r="B16" s="25">
        <f>1+1/(12*C14)+1/(288*C14*C14)-139/(51840*C14*C14*C14)</f>
        <v>1.0648072331135114</v>
      </c>
      <c r="C16" s="13" t="s">
        <v>26</v>
      </c>
      <c r="D16" s="12"/>
      <c r="E16" s="12"/>
    </row>
    <row r="17" spans="1:15" ht="21">
      <c r="A17" s="7"/>
      <c r="B17" s="26">
        <f>EXP(-C14)</f>
        <v>0.27182082441665067</v>
      </c>
      <c r="C17" s="14"/>
      <c r="D17" s="7"/>
      <c r="E17" s="7"/>
      <c r="F17" s="99" t="s">
        <v>51</v>
      </c>
      <c r="G17" s="100"/>
      <c r="H17" s="35">
        <f>E13*B21</f>
        <v>1.8513294593375309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1.083289302873389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3.3045598313192048</v>
      </c>
      <c r="L18" s="54">
        <f>E4</f>
        <v>2.0634818654353921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2.8614415746111046</v>
      </c>
      <c r="C19" s="17"/>
      <c r="D19" s="7"/>
      <c r="E19" s="7"/>
      <c r="F19" s="33"/>
      <c r="G19" s="34"/>
      <c r="J19" s="7">
        <v>0.25</v>
      </c>
      <c r="K19" s="50">
        <f>K18</f>
        <v>3.3045598313192048</v>
      </c>
      <c r="L19" s="50">
        <f>L18</f>
        <v>2.0634818654353921</v>
      </c>
      <c r="M19" s="51">
        <f>N19-N18</f>
        <v>9.3462418312550977E-4</v>
      </c>
      <c r="N19" s="52">
        <f t="shared" ref="N19:N49" si="0">WEIBULL(J19,K19,L19,TRUE)</f>
        <v>9.3462418312550977E-4</v>
      </c>
      <c r="O19">
        <f t="shared" ref="O19:O62" si="1">J19*M19</f>
        <v>2.3365604578137744E-4</v>
      </c>
    </row>
    <row r="20" spans="1:15" ht="21">
      <c r="A20" s="4" t="s">
        <v>29</v>
      </c>
      <c r="B20" s="29">
        <f>B21*B21</f>
        <v>0.80494482161376391</v>
      </c>
      <c r="C20" s="88" t="s">
        <v>30</v>
      </c>
      <c r="D20" s="89"/>
      <c r="E20" s="10">
        <f>E13*SQRT(B12-B20)</f>
        <v>0.61672258927521717</v>
      </c>
      <c r="F20" s="34"/>
      <c r="G20" s="34"/>
      <c r="J20" s="7">
        <v>0.5</v>
      </c>
      <c r="K20" s="50">
        <f t="shared" ref="K20:L35" si="2">K19</f>
        <v>3.3045598313192048</v>
      </c>
      <c r="L20" s="50">
        <f t="shared" si="2"/>
        <v>2.0634818654353921</v>
      </c>
      <c r="M20" s="51">
        <f t="shared" ref="M20:M62" si="3">N20-N19</f>
        <v>8.2615472452918226E-3</v>
      </c>
      <c r="N20" s="52">
        <f t="shared" si="0"/>
        <v>9.1961714284173324E-3</v>
      </c>
      <c r="O20">
        <f t="shared" si="1"/>
        <v>4.1307736226459113E-3</v>
      </c>
    </row>
    <row r="21" spans="1:15" ht="21">
      <c r="A21" s="4" t="s">
        <v>31</v>
      </c>
      <c r="B21" s="29">
        <f>B16*B17*B18*B19</f>
        <v>0.897187172006914</v>
      </c>
      <c r="C21" s="90"/>
      <c r="D21" s="91"/>
      <c r="E21" s="19"/>
      <c r="F21" s="37" t="s">
        <v>33</v>
      </c>
      <c r="G21" s="38">
        <f>I9-H17</f>
        <v>1.085260224203477E-2</v>
      </c>
      <c r="J21" s="7">
        <v>0.75</v>
      </c>
      <c r="K21" s="50">
        <f t="shared" si="2"/>
        <v>3.3045598313192048</v>
      </c>
      <c r="L21" s="50">
        <f t="shared" si="2"/>
        <v>2.0634818654353921</v>
      </c>
      <c r="M21" s="51">
        <f t="shared" si="3"/>
        <v>2.5467740291577612E-2</v>
      </c>
      <c r="N21" s="52">
        <f t="shared" si="0"/>
        <v>3.4663911719994944E-2</v>
      </c>
      <c r="O21">
        <f t="shared" si="1"/>
        <v>1.9100805218683209E-2</v>
      </c>
    </row>
    <row r="22" spans="1:15">
      <c r="J22" s="7">
        <v>1</v>
      </c>
      <c r="K22" s="50">
        <f t="shared" si="2"/>
        <v>3.3045598313192048</v>
      </c>
      <c r="L22" s="50">
        <f t="shared" si="2"/>
        <v>2.0634818654353921</v>
      </c>
      <c r="M22" s="51">
        <f t="shared" si="3"/>
        <v>5.2575459198739849E-2</v>
      </c>
      <c r="N22" s="52">
        <f t="shared" si="0"/>
        <v>8.7239370918734793E-2</v>
      </c>
      <c r="O22">
        <f t="shared" si="1"/>
        <v>5.2575459198739849E-2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3.3045598313192048</v>
      </c>
      <c r="L23" s="50">
        <f t="shared" si="2"/>
        <v>2.0634818654353921</v>
      </c>
      <c r="M23" s="51">
        <f t="shared" si="3"/>
        <v>8.6480903803747178E-2</v>
      </c>
      <c r="N23" s="52">
        <f t="shared" si="0"/>
        <v>0.17372027472248197</v>
      </c>
      <c r="O23">
        <f t="shared" si="1"/>
        <v>0.10810112975468397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1.976101940506934</v>
      </c>
      <c r="J24" s="7">
        <f t="shared" ref="J24:J55" si="4">J23+0.25</f>
        <v>1.5</v>
      </c>
      <c r="K24" s="50">
        <f t="shared" si="2"/>
        <v>3.3045598313192048</v>
      </c>
      <c r="L24" s="50">
        <f t="shared" si="2"/>
        <v>2.0634818654353921</v>
      </c>
      <c r="M24" s="51">
        <f t="shared" si="3"/>
        <v>0.12058173951620377</v>
      </c>
      <c r="N24" s="52">
        <f t="shared" si="0"/>
        <v>0.29430201423868574</v>
      </c>
      <c r="O24">
        <f t="shared" si="1"/>
        <v>0.18087260927430565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3.3045598313192048</v>
      </c>
      <c r="L25" s="50">
        <f t="shared" si="2"/>
        <v>2.0634818654353921</v>
      </c>
      <c r="M25" s="51">
        <f t="shared" si="3"/>
        <v>0.14586623648515262</v>
      </c>
      <c r="N25" s="52">
        <f t="shared" si="0"/>
        <v>0.44016825072383836</v>
      </c>
      <c r="O25">
        <f t="shared" si="1"/>
        <v>0.25526591384901709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3.3045598313192048</v>
      </c>
      <c r="L26" s="50">
        <f t="shared" si="2"/>
        <v>2.0634818654353921</v>
      </c>
      <c r="M26" s="51">
        <f t="shared" si="3"/>
        <v>0.15403093310711313</v>
      </c>
      <c r="N26" s="52">
        <f t="shared" si="0"/>
        <v>0.59419918383095149</v>
      </c>
      <c r="O26">
        <f t="shared" si="1"/>
        <v>0.30806186621422627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3.3045598313192048</v>
      </c>
      <c r="L27" s="50">
        <f t="shared" si="2"/>
        <v>2.0634818654353921</v>
      </c>
      <c r="M27" s="51">
        <f t="shared" si="3"/>
        <v>0.14159879480294446</v>
      </c>
      <c r="N27" s="52">
        <f t="shared" si="0"/>
        <v>0.73579797863389595</v>
      </c>
      <c r="O27">
        <f t="shared" si="1"/>
        <v>0.31859728830662504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3.3045598313192048</v>
      </c>
      <c r="L28" s="50">
        <f t="shared" si="2"/>
        <v>2.0634818654353921</v>
      </c>
      <c r="M28" s="51">
        <f t="shared" si="3"/>
        <v>0.11243129154411158</v>
      </c>
      <c r="N28" s="52">
        <f t="shared" si="0"/>
        <v>0.84822927017800753</v>
      </c>
      <c r="O28">
        <f t="shared" si="1"/>
        <v>0.28107822886027894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3.3045598313192048</v>
      </c>
      <c r="L29" s="50">
        <f t="shared" si="2"/>
        <v>2.0634818654353921</v>
      </c>
      <c r="M29" s="51">
        <f t="shared" si="3"/>
        <v>7.6250696790105432E-2</v>
      </c>
      <c r="N29" s="52">
        <f t="shared" si="0"/>
        <v>0.92447996696811297</v>
      </c>
      <c r="O29">
        <f t="shared" si="1"/>
        <v>0.20968941617278994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3.3045598313192048</v>
      </c>
      <c r="L30" s="50">
        <f t="shared" si="2"/>
        <v>2.0634818654353921</v>
      </c>
      <c r="M30" s="51">
        <f t="shared" si="3"/>
        <v>4.3582311338998592E-2</v>
      </c>
      <c r="N30" s="52">
        <f t="shared" si="0"/>
        <v>0.96806227830711156</v>
      </c>
      <c r="O30">
        <f t="shared" si="1"/>
        <v>0.13074693401699577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3.3045598313192048</v>
      </c>
      <c r="L31" s="50">
        <f t="shared" si="2"/>
        <v>2.0634818654353921</v>
      </c>
      <c r="M31" s="51">
        <f t="shared" si="3"/>
        <v>2.0680624634915934E-2</v>
      </c>
      <c r="N31" s="52">
        <f t="shared" si="0"/>
        <v>0.98874290294202749</v>
      </c>
      <c r="O31">
        <f t="shared" si="1"/>
        <v>6.7212030063476785E-2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3.3045598313192048</v>
      </c>
      <c r="L32" s="50">
        <f t="shared" si="2"/>
        <v>2.0634818654353921</v>
      </c>
      <c r="M32" s="51">
        <f t="shared" si="3"/>
        <v>8.0157602463220012E-3</v>
      </c>
      <c r="N32" s="52">
        <f t="shared" si="0"/>
        <v>0.99675866318834949</v>
      </c>
      <c r="O32">
        <f t="shared" si="1"/>
        <v>2.8055160862127004E-2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3.3045598313192048</v>
      </c>
      <c r="L33" s="50">
        <f t="shared" si="2"/>
        <v>2.0634818654353921</v>
      </c>
      <c r="M33" s="51">
        <f t="shared" si="3"/>
        <v>2.4943979344687062E-3</v>
      </c>
      <c r="N33" s="52">
        <f t="shared" si="0"/>
        <v>0.9992530611228182</v>
      </c>
      <c r="O33">
        <f t="shared" si="1"/>
        <v>9.3539922542576481E-3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3.3045598313192048</v>
      </c>
      <c r="L34" s="50">
        <f t="shared" si="2"/>
        <v>2.0634818654353921</v>
      </c>
      <c r="M34" s="51">
        <f t="shared" si="3"/>
        <v>6.1204235994460898E-4</v>
      </c>
      <c r="N34" s="52">
        <f t="shared" si="0"/>
        <v>0.99986510348276281</v>
      </c>
      <c r="O34">
        <f t="shared" si="1"/>
        <v>2.4481694397784359E-3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3.3045598313192048</v>
      </c>
      <c r="L35" s="50">
        <f t="shared" si="2"/>
        <v>2.0634818654353921</v>
      </c>
      <c r="M35" s="51">
        <f t="shared" si="3"/>
        <v>1.162079608989508E-4</v>
      </c>
      <c r="N35" s="52">
        <f t="shared" si="0"/>
        <v>0.99998131144366176</v>
      </c>
      <c r="O35">
        <f t="shared" si="1"/>
        <v>4.9388383382054091E-4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3.3045598313192048</v>
      </c>
      <c r="L36" s="50">
        <f t="shared" si="5"/>
        <v>2.0634818654353921</v>
      </c>
      <c r="M36" s="51">
        <f t="shared" si="3"/>
        <v>1.6745274127982768E-5</v>
      </c>
      <c r="N36" s="52">
        <f t="shared" si="0"/>
        <v>0.99999805671778974</v>
      </c>
      <c r="O36">
        <f t="shared" si="1"/>
        <v>7.5353733575922455E-5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3.3045598313192048</v>
      </c>
      <c r="L37" s="50">
        <f t="shared" si="5"/>
        <v>2.0634818654353921</v>
      </c>
      <c r="M37" s="51">
        <f t="shared" si="3"/>
        <v>1.7949500089597947E-6</v>
      </c>
      <c r="N37" s="52">
        <f t="shared" si="0"/>
        <v>0.9999998516677987</v>
      </c>
      <c r="O37">
        <f t="shared" si="1"/>
        <v>8.526012542559025E-6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3.3045598313192048</v>
      </c>
      <c r="L38" s="50">
        <f t="shared" si="5"/>
        <v>2.0634818654353921</v>
      </c>
      <c r="M38" s="51">
        <f t="shared" si="3"/>
        <v>1.4020643979151259E-7</v>
      </c>
      <c r="N38" s="52">
        <f t="shared" si="0"/>
        <v>0.99999999187423849</v>
      </c>
      <c r="O38">
        <f t="shared" si="1"/>
        <v>7.0103219895756297E-7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3.3045598313192048</v>
      </c>
      <c r="L39" s="50">
        <f t="shared" si="5"/>
        <v>2.0634818654353921</v>
      </c>
      <c r="M39" s="51">
        <f t="shared" si="3"/>
        <v>7.8135472536544626E-9</v>
      </c>
      <c r="N39" s="52">
        <f t="shared" si="0"/>
        <v>0.99999999968778575</v>
      </c>
      <c r="O39">
        <f t="shared" si="1"/>
        <v>4.1021123081685928E-8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3.3045598313192048</v>
      </c>
      <c r="L40" s="50">
        <f t="shared" si="5"/>
        <v>2.0634818654353921</v>
      </c>
      <c r="M40" s="51">
        <f t="shared" si="3"/>
        <v>3.0399416317550276E-10</v>
      </c>
      <c r="N40" s="52">
        <f t="shared" si="0"/>
        <v>0.99999999999177991</v>
      </c>
      <c r="O40">
        <f t="shared" si="1"/>
        <v>1.6719678974652652E-9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3.3045598313192048</v>
      </c>
      <c r="L41" s="50">
        <f t="shared" si="5"/>
        <v>2.0634818654353921</v>
      </c>
      <c r="M41" s="51">
        <f t="shared" si="3"/>
        <v>8.0752071696110761E-12</v>
      </c>
      <c r="N41" s="52">
        <f t="shared" si="0"/>
        <v>0.99999999999985512</v>
      </c>
      <c r="O41">
        <f t="shared" si="1"/>
        <v>4.6432441225263688E-11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3.3045598313192048</v>
      </c>
      <c r="L42" s="50">
        <f t="shared" si="5"/>
        <v>2.0634818654353921</v>
      </c>
      <c r="M42" s="51">
        <f t="shared" si="3"/>
        <v>1.4321877017664519E-13</v>
      </c>
      <c r="N42" s="52">
        <f t="shared" si="0"/>
        <v>0.99999999999999833</v>
      </c>
      <c r="O42">
        <f t="shared" si="1"/>
        <v>8.5931262105987116E-13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3.3045598313192048</v>
      </c>
      <c r="L43" s="50">
        <f t="shared" si="5"/>
        <v>2.0634818654353921</v>
      </c>
      <c r="M43" s="51">
        <f t="shared" si="3"/>
        <v>0</v>
      </c>
      <c r="N43" s="52">
        <f t="shared" si="0"/>
        <v>1</v>
      </c>
      <c r="O43">
        <f t="shared" si="1"/>
        <v>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3.3045598313192048</v>
      </c>
      <c r="L44" s="50">
        <f t="shared" si="5"/>
        <v>2.0634818654353921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3.3045598313192048</v>
      </c>
      <c r="L45" s="50">
        <f t="shared" si="5"/>
        <v>2.0634818654353921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3.3045598313192048</v>
      </c>
      <c r="L46" s="50">
        <f t="shared" si="5"/>
        <v>2.0634818654353921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3.3045598313192048</v>
      </c>
      <c r="L47" s="50">
        <f t="shared" si="5"/>
        <v>2.0634818654353921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3.3045598313192048</v>
      </c>
      <c r="L48" s="50">
        <f t="shared" si="5"/>
        <v>2.0634818654353921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3.3045598313192048</v>
      </c>
      <c r="L49" s="50">
        <f t="shared" si="5"/>
        <v>2.0634818654353921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3.3045598313192048</v>
      </c>
      <c r="L50" s="50">
        <f t="shared" si="5"/>
        <v>2.0634818654353921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3.3045598313192048</v>
      </c>
      <c r="L51" s="50">
        <f t="shared" si="5"/>
        <v>2.0634818654353921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3.3045598313192048</v>
      </c>
      <c r="L52" s="50">
        <f t="shared" si="7"/>
        <v>2.0634818654353921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3.3045598313192048</v>
      </c>
      <c r="L53" s="50">
        <f t="shared" si="7"/>
        <v>2.0634818654353921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3.3045598313192048</v>
      </c>
      <c r="L54" s="50">
        <f t="shared" si="7"/>
        <v>2.0634818654353921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3.3045598313192048</v>
      </c>
      <c r="L55" s="50">
        <f t="shared" si="7"/>
        <v>2.0634818654353921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3.3045598313192048</v>
      </c>
      <c r="L56" s="50">
        <f t="shared" si="7"/>
        <v>2.0634818654353921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3.3045598313192048</v>
      </c>
      <c r="L57" s="50">
        <f t="shared" si="7"/>
        <v>2.0634818654353921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3.3045598313192048</v>
      </c>
      <c r="L58" s="50">
        <f t="shared" si="7"/>
        <v>2.0634818654353921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3.3045598313192048</v>
      </c>
      <c r="L59" s="50">
        <f t="shared" si="7"/>
        <v>2.0634818654353921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3.3045598313192048</v>
      </c>
      <c r="L60" s="50">
        <f t="shared" si="7"/>
        <v>2.0634818654353921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3.3045598313192048</v>
      </c>
      <c r="L61" s="50">
        <f t="shared" si="7"/>
        <v>2.0634818654353921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3.3045598313192048</v>
      </c>
      <c r="L62" s="50">
        <f t="shared" si="7"/>
        <v>2.0634818654353921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0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1.8905834694148502</v>
      </c>
      <c r="I2" s="56">
        <f>G2-I9</f>
        <v>0.1110527250782869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'MLM -Mai'!K3</f>
        <v>2.1287985609752269</v>
      </c>
      <c r="L3" s="66">
        <f>'MLM -Mai'!L3</f>
        <v>3.8910873112815763</v>
      </c>
      <c r="M3" s="66">
        <f>'MLM -Mai'!M3</f>
        <v>1.9457708871662234</v>
      </c>
    </row>
    <row r="4" spans="1:13" ht="18.75">
      <c r="A4" s="7"/>
      <c r="B4" s="22" t="s">
        <v>22</v>
      </c>
      <c r="C4" s="10">
        <f>L8</f>
        <v>3.1495937189340926</v>
      </c>
      <c r="D4" s="9" t="s">
        <v>23</v>
      </c>
      <c r="E4" s="10">
        <f>K8</f>
        <v>1.9727844948445672</v>
      </c>
      <c r="F4" s="8"/>
      <c r="G4" s="8"/>
      <c r="H4" s="8"/>
      <c r="I4" s="8"/>
      <c r="J4" s="3" t="s">
        <v>9</v>
      </c>
      <c r="K4" s="66">
        <f>'MLM -Mai'!K4</f>
        <v>2.1473882664186608</v>
      </c>
      <c r="L4" s="66">
        <f>'MLM -Mai'!L4</f>
        <v>3.3784987938130442</v>
      </c>
      <c r="M4" s="66">
        <f>'MLM -Mai'!M4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1.635002536351531</v>
      </c>
      <c r="D5" s="7"/>
      <c r="E5" s="7"/>
      <c r="F5" s="8"/>
      <c r="G5" s="8"/>
      <c r="H5" s="8"/>
      <c r="I5" s="8"/>
      <c r="J5" s="3" t="s">
        <v>10</v>
      </c>
      <c r="K5" s="66">
        <f>'MLM -Mai'!K5</f>
        <v>2.1721547433992932</v>
      </c>
      <c r="L5" s="66">
        <f>'MLM -Mai'!L5</f>
        <v>3.3233409064678043</v>
      </c>
      <c r="M5" s="66">
        <f>'MLM -Mai'!M5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'MLM -Mai'!K6</f>
        <v>2.0559617323598971</v>
      </c>
      <c r="L6" s="66">
        <f>'MLM -Mai'!L6</f>
        <v>2.7913128689527484</v>
      </c>
      <c r="M6" s="66">
        <f>'MLM -Mai'!M6</f>
        <v>1.8449966193373881</v>
      </c>
    </row>
    <row r="7" spans="1:13" ht="15.75">
      <c r="A7" s="7"/>
      <c r="B7" s="25">
        <f>1+1/(12*C5)+1/(288*C5*C5)-139/(51840*C5*C5*C5)</f>
        <v>1.0516537336997007</v>
      </c>
      <c r="C7" s="13" t="s">
        <v>26</v>
      </c>
      <c r="D7" s="12"/>
      <c r="E7" s="12"/>
      <c r="J7" s="3" t="s">
        <v>12</v>
      </c>
      <c r="K7" s="66">
        <f>'MLM -Mai'!K7</f>
        <v>2.0634818654353921</v>
      </c>
      <c r="L7" s="66">
        <f>'MLM -Mai'!L7</f>
        <v>3.3045598313192048</v>
      </c>
      <c r="M7" s="66">
        <f>'MLM -Mai'!M7</f>
        <v>1.8621820615795657</v>
      </c>
    </row>
    <row r="8" spans="1:13" ht="15.75">
      <c r="A8" s="7"/>
      <c r="B8" s="26">
        <f>EXP(-C5)</f>
        <v>0.19495187683206414</v>
      </c>
      <c r="C8" s="14"/>
      <c r="D8" s="7"/>
      <c r="E8" s="7"/>
      <c r="G8" s="96"/>
      <c r="I8" s="15" t="s">
        <v>50</v>
      </c>
      <c r="J8" s="3" t="s">
        <v>13</v>
      </c>
      <c r="K8" s="66">
        <f>'MLM -Mai'!K8</f>
        <v>1.9727844948445672</v>
      </c>
      <c r="L8" s="66">
        <f>'MLM -Mai'!L8</f>
        <v>3.1495937189340926</v>
      </c>
      <c r="M8" s="66">
        <f>'MLM -Mai'!M8</f>
        <v>1.7795307443365633</v>
      </c>
    </row>
    <row r="9" spans="1:13" ht="15.75">
      <c r="A9" s="7"/>
      <c r="B9" s="27">
        <f>POWER(C5,C5-1)</f>
        <v>1.3664216832428717</v>
      </c>
      <c r="C9" s="16"/>
      <c r="D9" s="7"/>
      <c r="E9" s="7"/>
      <c r="F9" s="20">
        <f>E20/I9</f>
        <v>0.34512180274993715</v>
      </c>
      <c r="G9" s="97"/>
      <c r="I9" s="36">
        <f>M8</f>
        <v>1.7795307443365633</v>
      </c>
      <c r="J9" s="3" t="s">
        <v>14</v>
      </c>
      <c r="K9" s="66">
        <f>'MLM -Mai'!K9</f>
        <v>1.956740686328881</v>
      </c>
      <c r="L9" s="66">
        <f>'MLM -Mai'!L9</f>
        <v>3.2121913666431956</v>
      </c>
      <c r="M9" s="66">
        <f>'MLM -Mai'!M9</f>
        <v>1.7734685255597809</v>
      </c>
    </row>
    <row r="10" spans="1:13" ht="15.75">
      <c r="A10" s="7"/>
      <c r="B10" s="28">
        <f>SQRT(C5*2*22/7)</f>
        <v>3.2058008047793471</v>
      </c>
      <c r="C10" s="17"/>
      <c r="D10" s="7"/>
      <c r="E10" s="7"/>
      <c r="G10" s="97"/>
      <c r="J10" s="3" t="s">
        <v>15</v>
      </c>
      <c r="K10" s="66">
        <f>'MLM -Mai'!K10</f>
        <v>1.9533622806030548</v>
      </c>
      <c r="L10" s="66">
        <f>'MLM -Mai'!L10</f>
        <v>2.6036855797365992</v>
      </c>
      <c r="M10" s="66">
        <f>'MLM -Mai'!M10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1.233270774731357E-2</v>
      </c>
      <c r="H11" s="60" t="s">
        <v>45</v>
      </c>
      <c r="I11" s="60"/>
      <c r="J11" s="3" t="s">
        <v>16</v>
      </c>
      <c r="K11" s="66">
        <f>'MLM -Mai'!K11</f>
        <v>1.7758998356338593</v>
      </c>
      <c r="L11" s="66">
        <f>'MLM -Mai'!L11</f>
        <v>3.0058448987345572</v>
      </c>
      <c r="M11" s="66">
        <f>'MLM -Mai'!M11</f>
        <v>1.5898268398268449</v>
      </c>
    </row>
    <row r="12" spans="1:13" ht="21">
      <c r="A12" s="4" t="s">
        <v>27</v>
      </c>
      <c r="B12" s="29">
        <f>B7*B8*B9*B10</f>
        <v>0.89809332235494088</v>
      </c>
      <c r="C12" s="98"/>
      <c r="D12" s="98"/>
      <c r="E12" s="10"/>
      <c r="F12" t="s">
        <v>42</v>
      </c>
      <c r="G12" s="57">
        <f>(H17-I9)*(H17-I9)</f>
        <v>1.8826587760099731E-4</v>
      </c>
      <c r="H12" s="60" t="s">
        <v>46</v>
      </c>
      <c r="I12" s="60">
        <f>SQRT(G12)</f>
        <v>1.3721001333758309E-2</v>
      </c>
      <c r="J12" s="3" t="s">
        <v>17</v>
      </c>
      <c r="K12" s="66">
        <f>'MLM -Mai'!K12</f>
        <v>1.9590518564677533</v>
      </c>
      <c r="L12" s="66">
        <f>'MLM -Mai'!L12</f>
        <v>2.7570300713961449</v>
      </c>
      <c r="M12" s="66">
        <f>'MLM -Mai'!M12</f>
        <v>1.7494152046783538</v>
      </c>
    </row>
    <row r="13" spans="1:13" ht="18.75">
      <c r="A13" s="7"/>
      <c r="B13" s="22" t="s">
        <v>22</v>
      </c>
      <c r="C13" s="10">
        <f>C4</f>
        <v>3.1495937189340926</v>
      </c>
      <c r="D13" s="9" t="s">
        <v>23</v>
      </c>
      <c r="E13" s="10">
        <f>E4</f>
        <v>1.9727844948445672</v>
      </c>
      <c r="F13" t="s">
        <v>43</v>
      </c>
      <c r="G13" s="57">
        <f>(H17-G2)*(H17-G2)</f>
        <v>1.5568482802747908E-2</v>
      </c>
      <c r="H13" s="60" t="s">
        <v>47</v>
      </c>
      <c r="I13" s="61">
        <f>1-G12/G13</f>
        <v>0.98790724311506017</v>
      </c>
      <c r="J13" s="3" t="s">
        <v>18</v>
      </c>
      <c r="K13" s="66">
        <f>'MLM -Mai'!K13</f>
        <v>1.9716289434336869</v>
      </c>
      <c r="L13" s="66">
        <f>'MLM -Mai'!L13</f>
        <v>2.6155692721578356</v>
      </c>
      <c r="M13" s="66">
        <f>'MLM -Mai'!M13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1.3175012681757656</v>
      </c>
      <c r="D14" s="7"/>
      <c r="E14" s="7"/>
      <c r="F14" s="99" t="s">
        <v>32</v>
      </c>
      <c r="G14" s="100"/>
      <c r="H14" s="59">
        <f>E13*E13*(B12-B20)</f>
        <v>0.37718619026137468</v>
      </c>
      <c r="J14" s="3" t="s">
        <v>19</v>
      </c>
      <c r="K14" s="66">
        <f>'MLM -Mai'!K14</f>
        <v>1.9807613736148397</v>
      </c>
      <c r="L14" s="66">
        <f>'MLM -Mai'!L14</f>
        <v>2.9483640783373808</v>
      </c>
      <c r="M14" s="66">
        <f>'MLM -Mai'!M14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'MLM -Mai'!K15</f>
        <v>2.0115012199595923</v>
      </c>
      <c r="L15" s="66">
        <f>'MLM -Mai'!L15</f>
        <v>3.0817565581478483</v>
      </c>
      <c r="M15" s="66">
        <f>'MLM -Mai'!M15</f>
        <v>1.809278652257581</v>
      </c>
    </row>
    <row r="16" spans="1:13">
      <c r="A16" s="7"/>
      <c r="B16" s="25">
        <f>1+1/(12*C14)+1/(288*C14*C14)-139/(51840*C14*C14*C14)</f>
        <v>1.0640789370760486</v>
      </c>
      <c r="C16" s="13" t="s">
        <v>26</v>
      </c>
      <c r="D16" s="12"/>
      <c r="E16" s="12"/>
    </row>
    <row r="17" spans="1:15" ht="21">
      <c r="A17" s="7"/>
      <c r="B17" s="26">
        <f>EXP(-C14)</f>
        <v>0.26780363609238689</v>
      </c>
      <c r="C17" s="14"/>
      <c r="D17" s="7"/>
      <c r="E17" s="7"/>
      <c r="F17" s="99" t="s">
        <v>51</v>
      </c>
      <c r="G17" s="100"/>
      <c r="H17" s="35">
        <f>E13*B21</f>
        <v>1.765809743002805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1.0914933841586238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3.1495937189340926</v>
      </c>
      <c r="L18" s="54">
        <f>E4</f>
        <v>1.9727844948445672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2.8777485197318922</v>
      </c>
      <c r="C19" s="17"/>
      <c r="D19" s="7"/>
      <c r="E19" s="7"/>
      <c r="F19" s="33"/>
      <c r="G19" s="34"/>
      <c r="J19" s="7">
        <v>0.25</v>
      </c>
      <c r="K19" s="50">
        <f>K18</f>
        <v>3.1495937189340926</v>
      </c>
      <c r="L19" s="50">
        <f>L18</f>
        <v>1.9727844948445672</v>
      </c>
      <c r="M19" s="51">
        <f>N19-N18</f>
        <v>1.4929671019242585E-3</v>
      </c>
      <c r="N19" s="52">
        <f t="shared" ref="N19:N49" si="0">WEIBULL(J19,K19,L19,TRUE)</f>
        <v>1.4929671019242585E-3</v>
      </c>
      <c r="O19">
        <f t="shared" ref="O19:O62" si="1">J19*M19</f>
        <v>3.7324177548106463E-4</v>
      </c>
    </row>
    <row r="20" spans="1:15" ht="21">
      <c r="A20" s="4" t="s">
        <v>29</v>
      </c>
      <c r="B20" s="29">
        <f>B21*B21</f>
        <v>0.80117709682158411</v>
      </c>
      <c r="C20" s="88" t="s">
        <v>30</v>
      </c>
      <c r="D20" s="89"/>
      <c r="E20" s="10">
        <f>E13*SQRT(B12-B20)</f>
        <v>0.61415485853437224</v>
      </c>
      <c r="F20" s="34"/>
      <c r="G20" s="34"/>
      <c r="J20" s="7">
        <v>0.5</v>
      </c>
      <c r="K20" s="50">
        <f t="shared" ref="K20:L35" si="2">K19</f>
        <v>3.1495937189340926</v>
      </c>
      <c r="L20" s="50">
        <f t="shared" si="2"/>
        <v>1.9727844948445672</v>
      </c>
      <c r="M20" s="51">
        <f t="shared" ref="M20:M62" si="3">N20-N19</f>
        <v>1.1678099181281598E-2</v>
      </c>
      <c r="N20" s="52">
        <f t="shared" si="0"/>
        <v>1.3171066283205857E-2</v>
      </c>
      <c r="O20">
        <f t="shared" si="1"/>
        <v>5.8390495906407991E-3</v>
      </c>
    </row>
    <row r="21" spans="1:15" ht="21">
      <c r="A21" s="4" t="s">
        <v>31</v>
      </c>
      <c r="B21" s="29">
        <f>B16*B17*B18*B19</f>
        <v>0.89508496625827882</v>
      </c>
      <c r="C21" s="90"/>
      <c r="D21" s="91"/>
      <c r="E21" s="19"/>
      <c r="F21" s="37" t="s">
        <v>33</v>
      </c>
      <c r="G21" s="38">
        <f>I9-H17</f>
        <v>1.3721001333758309E-2</v>
      </c>
      <c r="J21" s="7">
        <v>0.75</v>
      </c>
      <c r="K21" s="50">
        <f t="shared" si="2"/>
        <v>3.1495937189340926</v>
      </c>
      <c r="L21" s="50">
        <f t="shared" si="2"/>
        <v>1.9727844948445672</v>
      </c>
      <c r="M21" s="51">
        <f t="shared" si="3"/>
        <v>3.3262195637145497E-2</v>
      </c>
      <c r="N21" s="52">
        <f t="shared" si="0"/>
        <v>4.6433261920351354E-2</v>
      </c>
      <c r="O21">
        <f t="shared" si="1"/>
        <v>2.4946646727859123E-2</v>
      </c>
    </row>
    <row r="22" spans="1:15">
      <c r="J22" s="7">
        <v>1</v>
      </c>
      <c r="K22" s="50">
        <f t="shared" si="2"/>
        <v>3.1495937189340926</v>
      </c>
      <c r="L22" s="50">
        <f t="shared" si="2"/>
        <v>1.9727844948445672</v>
      </c>
      <c r="M22" s="51">
        <f t="shared" si="3"/>
        <v>6.4566106679287194E-2</v>
      </c>
      <c r="N22" s="52">
        <f t="shared" si="0"/>
        <v>0.11099936859963855</v>
      </c>
      <c r="O22">
        <f t="shared" si="1"/>
        <v>6.4566106679287194E-2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3.1495937189340926</v>
      </c>
      <c r="L23" s="50">
        <f t="shared" si="2"/>
        <v>1.9727844948445672</v>
      </c>
      <c r="M23" s="51">
        <f t="shared" si="3"/>
        <v>0.10048248081202527</v>
      </c>
      <c r="N23" s="52">
        <f t="shared" si="0"/>
        <v>0.21148184941166381</v>
      </c>
      <c r="O23">
        <f t="shared" si="1"/>
        <v>0.12560310101503158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1.8905834694148502</v>
      </c>
      <c r="J24" s="7">
        <f t="shared" ref="J24:J55" si="4">J23+0.25</f>
        <v>1.5</v>
      </c>
      <c r="K24" s="50">
        <f t="shared" si="2"/>
        <v>3.1495937189340926</v>
      </c>
      <c r="L24" s="50">
        <f t="shared" si="2"/>
        <v>1.9727844948445672</v>
      </c>
      <c r="M24" s="51">
        <f t="shared" si="3"/>
        <v>0.13273471590371833</v>
      </c>
      <c r="N24" s="52">
        <f t="shared" si="0"/>
        <v>0.34421656531538214</v>
      </c>
      <c r="O24">
        <f t="shared" si="1"/>
        <v>0.19910207385557749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3.1495937189340926</v>
      </c>
      <c r="L25" s="50">
        <f t="shared" si="2"/>
        <v>1.9727844948445672</v>
      </c>
      <c r="M25" s="51">
        <f t="shared" si="3"/>
        <v>0.15201092068802113</v>
      </c>
      <c r="N25" s="52">
        <f t="shared" si="0"/>
        <v>0.49622748600340327</v>
      </c>
      <c r="O25">
        <f t="shared" si="1"/>
        <v>0.26601911120403698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3.1495937189340926</v>
      </c>
      <c r="L26" s="50">
        <f t="shared" si="2"/>
        <v>1.9727844948445672</v>
      </c>
      <c r="M26" s="51">
        <f t="shared" si="3"/>
        <v>0.15176325806649804</v>
      </c>
      <c r="N26" s="52">
        <f t="shared" si="0"/>
        <v>0.64799074406990131</v>
      </c>
      <c r="O26">
        <f t="shared" si="1"/>
        <v>0.30352651613299608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3.1495937189340926</v>
      </c>
      <c r="L27" s="50">
        <f t="shared" si="2"/>
        <v>1.9727844948445672</v>
      </c>
      <c r="M27" s="51">
        <f t="shared" si="3"/>
        <v>0.13177016067059855</v>
      </c>
      <c r="N27" s="52">
        <f t="shared" si="0"/>
        <v>0.77976090474049986</v>
      </c>
      <c r="O27">
        <f t="shared" si="1"/>
        <v>0.29648286150884673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3.1495937189340926</v>
      </c>
      <c r="L28" s="50">
        <f t="shared" si="2"/>
        <v>1.9727844948445672</v>
      </c>
      <c r="M28" s="51">
        <f t="shared" si="3"/>
        <v>9.8816038850617294E-2</v>
      </c>
      <c r="N28" s="52">
        <f t="shared" si="0"/>
        <v>0.87857694359111715</v>
      </c>
      <c r="O28">
        <f t="shared" si="1"/>
        <v>0.24704009712654323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3.1495937189340926</v>
      </c>
      <c r="L29" s="50">
        <f t="shared" si="2"/>
        <v>1.9727844948445672</v>
      </c>
      <c r="M29" s="51">
        <f t="shared" si="3"/>
        <v>6.3386313716465525E-2</v>
      </c>
      <c r="N29" s="52">
        <f t="shared" si="0"/>
        <v>0.94196325730758268</v>
      </c>
      <c r="O29">
        <f t="shared" si="1"/>
        <v>0.1743123627202802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3.1495937189340926</v>
      </c>
      <c r="L30" s="50">
        <f t="shared" si="2"/>
        <v>1.9727844948445672</v>
      </c>
      <c r="M30" s="51">
        <f t="shared" si="3"/>
        <v>3.4381803723727455E-2</v>
      </c>
      <c r="N30" s="52">
        <f t="shared" si="0"/>
        <v>0.97634506103131014</v>
      </c>
      <c r="O30">
        <f t="shared" si="1"/>
        <v>0.10314541117118237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3.1495937189340926</v>
      </c>
      <c r="L31" s="50">
        <f t="shared" si="2"/>
        <v>1.9727844948445672</v>
      </c>
      <c r="M31" s="51">
        <f t="shared" si="3"/>
        <v>1.5569923644842887E-2</v>
      </c>
      <c r="N31" s="52">
        <f t="shared" si="0"/>
        <v>0.99191498467615302</v>
      </c>
      <c r="O31">
        <f t="shared" si="1"/>
        <v>5.0602251845739382E-2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3.1495937189340926</v>
      </c>
      <c r="L32" s="50">
        <f t="shared" si="2"/>
        <v>1.9727844948445672</v>
      </c>
      <c r="M32" s="51">
        <f t="shared" si="3"/>
        <v>5.8067102031919005E-3</v>
      </c>
      <c r="N32" s="52">
        <f t="shared" si="0"/>
        <v>0.99772169487934492</v>
      </c>
      <c r="O32">
        <f t="shared" si="1"/>
        <v>2.0323485711171652E-2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3.1495937189340926</v>
      </c>
      <c r="L33" s="50">
        <f t="shared" si="2"/>
        <v>1.9727844948445672</v>
      </c>
      <c r="M33" s="51">
        <f t="shared" si="3"/>
        <v>1.7579961296032565E-3</v>
      </c>
      <c r="N33" s="52">
        <f t="shared" si="0"/>
        <v>0.99947969100894818</v>
      </c>
      <c r="O33">
        <f t="shared" si="1"/>
        <v>6.5924854860122117E-3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3.1495937189340926</v>
      </c>
      <c r="L34" s="50">
        <f t="shared" si="2"/>
        <v>1.9727844948445672</v>
      </c>
      <c r="M34" s="51">
        <f t="shared" si="3"/>
        <v>4.2566449356129521E-4</v>
      </c>
      <c r="N34" s="52">
        <f t="shared" si="0"/>
        <v>0.99990535550250947</v>
      </c>
      <c r="O34">
        <f t="shared" si="1"/>
        <v>1.7026579742451808E-3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3.1495937189340926</v>
      </c>
      <c r="L35" s="50">
        <f t="shared" si="2"/>
        <v>1.9727844948445672</v>
      </c>
      <c r="M35" s="51">
        <f t="shared" si="3"/>
        <v>8.1170248065420836E-5</v>
      </c>
      <c r="N35" s="52">
        <f t="shared" si="0"/>
        <v>0.99998652575057489</v>
      </c>
      <c r="O35">
        <f t="shared" si="1"/>
        <v>3.4497355427803855E-4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3.1495937189340926</v>
      </c>
      <c r="L36" s="50">
        <f t="shared" si="5"/>
        <v>1.9727844948445672</v>
      </c>
      <c r="M36" s="51">
        <f t="shared" si="3"/>
        <v>1.1999195200340651E-5</v>
      </c>
      <c r="N36" s="52">
        <f t="shared" si="0"/>
        <v>0.99999852494577524</v>
      </c>
      <c r="O36">
        <f t="shared" si="1"/>
        <v>5.399637840153293E-5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3.1495937189340926</v>
      </c>
      <c r="L37" s="50">
        <f t="shared" si="5"/>
        <v>1.9727844948445672</v>
      </c>
      <c r="M37" s="51">
        <f t="shared" si="3"/>
        <v>1.3530832094765799E-6</v>
      </c>
      <c r="N37" s="52">
        <f t="shared" si="0"/>
        <v>0.99999987802898471</v>
      </c>
      <c r="O37">
        <f t="shared" si="1"/>
        <v>6.4271452450137545E-6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3.1495937189340926</v>
      </c>
      <c r="L38" s="50">
        <f t="shared" si="5"/>
        <v>1.9727844948445672</v>
      </c>
      <c r="M38" s="51">
        <f t="shared" si="3"/>
        <v>1.14488685087899E-7</v>
      </c>
      <c r="N38" s="52">
        <f t="shared" si="0"/>
        <v>0.9999999925176698</v>
      </c>
      <c r="O38">
        <f t="shared" si="1"/>
        <v>5.72443425439495E-7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3.1495937189340926</v>
      </c>
      <c r="L39" s="50">
        <f t="shared" si="5"/>
        <v>1.9727844948445672</v>
      </c>
      <c r="M39" s="51">
        <f t="shared" si="3"/>
        <v>7.147924807604511E-9</v>
      </c>
      <c r="N39" s="52">
        <f t="shared" si="0"/>
        <v>0.99999999966559461</v>
      </c>
      <c r="O39">
        <f t="shared" si="1"/>
        <v>3.7526605239923683E-8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3.1495937189340926</v>
      </c>
      <c r="L40" s="50">
        <f t="shared" si="5"/>
        <v>1.9727844948445672</v>
      </c>
      <c r="M40" s="51">
        <f t="shared" si="3"/>
        <v>3.2371405556119726E-10</v>
      </c>
      <c r="N40" s="52">
        <f t="shared" si="0"/>
        <v>0.99999999998930866</v>
      </c>
      <c r="O40">
        <f t="shared" si="1"/>
        <v>1.7804273055865849E-9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3.1495937189340926</v>
      </c>
      <c r="L41" s="50">
        <f t="shared" si="5"/>
        <v>1.9727844948445672</v>
      </c>
      <c r="M41" s="51">
        <f t="shared" si="3"/>
        <v>1.0451306486913836E-11</v>
      </c>
      <c r="N41" s="52">
        <f t="shared" si="0"/>
        <v>0.99999999999975997</v>
      </c>
      <c r="O41">
        <f t="shared" si="1"/>
        <v>6.0095012299754558E-11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3.1495937189340926</v>
      </c>
      <c r="L42" s="50">
        <f t="shared" si="5"/>
        <v>1.9727844948445672</v>
      </c>
      <c r="M42" s="51">
        <f t="shared" si="3"/>
        <v>2.3636648194269583E-13</v>
      </c>
      <c r="N42" s="52">
        <f t="shared" si="0"/>
        <v>0.99999999999999634</v>
      </c>
      <c r="O42">
        <f t="shared" si="1"/>
        <v>1.418198891656175E-12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3.1495937189340926</v>
      </c>
      <c r="L43" s="50">
        <f t="shared" si="5"/>
        <v>1.9727844948445672</v>
      </c>
      <c r="M43" s="51">
        <f t="shared" si="3"/>
        <v>3.6637359812630166E-15</v>
      </c>
      <c r="N43" s="52">
        <f t="shared" si="0"/>
        <v>1</v>
      </c>
      <c r="O43">
        <f t="shared" si="1"/>
        <v>2.2898349882893854E-14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3.1495937189340926</v>
      </c>
      <c r="L44" s="50">
        <f t="shared" si="5"/>
        <v>1.9727844948445672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3.1495937189340926</v>
      </c>
      <c r="L45" s="50">
        <f t="shared" si="5"/>
        <v>1.9727844948445672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3.1495937189340926</v>
      </c>
      <c r="L46" s="50">
        <f t="shared" si="5"/>
        <v>1.9727844948445672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3.1495937189340926</v>
      </c>
      <c r="L47" s="50">
        <f t="shared" si="5"/>
        <v>1.9727844948445672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3.1495937189340926</v>
      </c>
      <c r="L48" s="50">
        <f t="shared" si="5"/>
        <v>1.9727844948445672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3.1495937189340926</v>
      </c>
      <c r="L49" s="50">
        <f t="shared" si="5"/>
        <v>1.9727844948445672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3.1495937189340926</v>
      </c>
      <c r="L50" s="50">
        <f t="shared" si="5"/>
        <v>1.9727844948445672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3.1495937189340926</v>
      </c>
      <c r="L51" s="50">
        <f t="shared" si="5"/>
        <v>1.9727844948445672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3.1495937189340926</v>
      </c>
      <c r="L52" s="50">
        <f t="shared" si="7"/>
        <v>1.9727844948445672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3.1495937189340926</v>
      </c>
      <c r="L53" s="50">
        <f t="shared" si="7"/>
        <v>1.9727844948445672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3.1495937189340926</v>
      </c>
      <c r="L54" s="50">
        <f t="shared" si="7"/>
        <v>1.9727844948445672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3.1495937189340926</v>
      </c>
      <c r="L55" s="50">
        <f t="shared" si="7"/>
        <v>1.9727844948445672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3.1495937189340926</v>
      </c>
      <c r="L56" s="50">
        <f t="shared" si="7"/>
        <v>1.9727844948445672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3.1495937189340926</v>
      </c>
      <c r="L57" s="50">
        <f t="shared" si="7"/>
        <v>1.9727844948445672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3.1495937189340926</v>
      </c>
      <c r="L58" s="50">
        <f t="shared" si="7"/>
        <v>1.9727844948445672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3.1495937189340926</v>
      </c>
      <c r="L59" s="50">
        <f t="shared" si="7"/>
        <v>1.9727844948445672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3.1495937189340926</v>
      </c>
      <c r="L60" s="50">
        <f t="shared" si="7"/>
        <v>1.9727844948445672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3.1495937189340926</v>
      </c>
      <c r="L61" s="50">
        <f t="shared" si="7"/>
        <v>1.9727844948445672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3.1495937189340926</v>
      </c>
      <c r="L62" s="50">
        <f t="shared" si="7"/>
        <v>1.9727844948445672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0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1.8778834619088742</v>
      </c>
      <c r="I2" s="56">
        <f>G2-I9</f>
        <v>0.10441493634909338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'MLM -Juin'!K3</f>
        <v>2.1287985609752269</v>
      </c>
      <c r="L3" s="66">
        <f>'MLM -Juin'!L3</f>
        <v>3.8910873112815763</v>
      </c>
      <c r="M3" s="66">
        <f>'MLM -Juin'!M3</f>
        <v>1.9457708871662234</v>
      </c>
    </row>
    <row r="4" spans="1:13" ht="18.75">
      <c r="A4" s="7"/>
      <c r="B4" s="22" t="s">
        <v>22</v>
      </c>
      <c r="C4" s="10">
        <f>L9</f>
        <v>3.2121913666431956</v>
      </c>
      <c r="D4" s="9" t="s">
        <v>23</v>
      </c>
      <c r="E4" s="10">
        <f>K9</f>
        <v>1.956740686328881</v>
      </c>
      <c r="F4" s="8"/>
      <c r="G4" s="8"/>
      <c r="H4" s="8"/>
      <c r="I4" s="8"/>
      <c r="J4" s="3" t="s">
        <v>9</v>
      </c>
      <c r="K4" s="66">
        <f>'MLM -Juin'!K4</f>
        <v>2.1473882664186608</v>
      </c>
      <c r="L4" s="66">
        <f>'MLM -Juin'!L4</f>
        <v>3.3784987938130442</v>
      </c>
      <c r="M4" s="66">
        <f>'MLM -Juin'!M4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1.622627910892507</v>
      </c>
      <c r="D5" s="7"/>
      <c r="E5" s="7"/>
      <c r="F5" s="8"/>
      <c r="G5" s="8"/>
      <c r="H5" s="8"/>
      <c r="I5" s="8"/>
      <c r="J5" s="3" t="s">
        <v>10</v>
      </c>
      <c r="K5" s="66">
        <f>'MLM -Juin'!K5</f>
        <v>2.1721547433992932</v>
      </c>
      <c r="L5" s="66">
        <f>'MLM -Juin'!L5</f>
        <v>3.3233409064678043</v>
      </c>
      <c r="M5" s="66">
        <f>'MLM -Juin'!M5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'MLM -Juin'!K6</f>
        <v>2.0559617323598971</v>
      </c>
      <c r="L6" s="66">
        <f>'MLM -Juin'!L6</f>
        <v>2.7913128689527484</v>
      </c>
      <c r="M6" s="66">
        <f>'MLM -Juin'!M6</f>
        <v>1.8449966193373881</v>
      </c>
    </row>
    <row r="7" spans="1:13" ht="15.75">
      <c r="A7" s="7"/>
      <c r="B7" s="25">
        <f>1+1/(12*C5)+1/(288*C5*C5)-139/(51840*C5*C5*C5)</f>
        <v>1.0520481767546099</v>
      </c>
      <c r="C7" s="13" t="s">
        <v>26</v>
      </c>
      <c r="D7" s="12"/>
      <c r="E7" s="12"/>
      <c r="J7" s="3" t="s">
        <v>12</v>
      </c>
      <c r="K7" s="66">
        <f>'MLM -Juin'!K7</f>
        <v>2.0634818654353921</v>
      </c>
      <c r="L7" s="66">
        <f>'MLM -Juin'!L7</f>
        <v>3.3045598313192048</v>
      </c>
      <c r="M7" s="66">
        <f>'MLM -Juin'!M7</f>
        <v>1.8621820615795657</v>
      </c>
    </row>
    <row r="8" spans="1:13" ht="15.75">
      <c r="A8" s="7"/>
      <c r="B8" s="26">
        <f>EXP(-C5)</f>
        <v>0.19737932167435346</v>
      </c>
      <c r="C8" s="14"/>
      <c r="D8" s="7"/>
      <c r="E8" s="7"/>
      <c r="G8" s="96"/>
      <c r="I8" s="15" t="s">
        <v>50</v>
      </c>
      <c r="J8" s="3" t="s">
        <v>13</v>
      </c>
      <c r="K8" s="66">
        <f>'MLM -Juin'!K8</f>
        <v>1.9727844948445672</v>
      </c>
      <c r="L8" s="66">
        <f>'MLM -Juin'!L8</f>
        <v>3.1495937189340926</v>
      </c>
      <c r="M8" s="66">
        <f>'MLM -Juin'!M8</f>
        <v>1.7795307443365633</v>
      </c>
    </row>
    <row r="9" spans="1:13" ht="15.75">
      <c r="A9" s="7"/>
      <c r="B9" s="27">
        <f>POWER(C5,C5-1)</f>
        <v>1.3517244852225532</v>
      </c>
      <c r="C9" s="16"/>
      <c r="D9" s="7"/>
      <c r="E9" s="7"/>
      <c r="F9" s="20">
        <f>E20/I9</f>
        <v>0.33779041492417972</v>
      </c>
      <c r="G9" s="97"/>
      <c r="I9" s="36">
        <f>M9</f>
        <v>1.7734685255597809</v>
      </c>
      <c r="J9" s="3" t="s">
        <v>14</v>
      </c>
      <c r="K9" s="66">
        <f>'MLM -Juin'!K9</f>
        <v>1.956740686328881</v>
      </c>
      <c r="L9" s="66">
        <f>'MLM -Juin'!L9</f>
        <v>3.2121913666431956</v>
      </c>
      <c r="M9" s="66">
        <f>'MLM -Juin'!M9</f>
        <v>1.7734685255597809</v>
      </c>
    </row>
    <row r="10" spans="1:13" ht="15.75">
      <c r="A10" s="7"/>
      <c r="B10" s="28">
        <f>SQRT(C5*2*22/7)</f>
        <v>3.1936461043603059</v>
      </c>
      <c r="C10" s="17"/>
      <c r="D10" s="7"/>
      <c r="E10" s="7"/>
      <c r="G10" s="97"/>
      <c r="J10" s="3" t="s">
        <v>15</v>
      </c>
      <c r="K10" s="66">
        <f>'MLM -Juin'!K10</f>
        <v>1.9533622806030548</v>
      </c>
      <c r="L10" s="66">
        <f>'MLM -Juin'!L10</f>
        <v>2.6036855797365992</v>
      </c>
      <c r="M10" s="66">
        <f>'MLM -Juin'!M10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1.0902478932785222E-2</v>
      </c>
      <c r="H11" s="60" t="s">
        <v>45</v>
      </c>
      <c r="I11" s="60"/>
      <c r="J11" s="3" t="s">
        <v>16</v>
      </c>
      <c r="K11" s="66">
        <f>'MLM -Juin'!K11</f>
        <v>1.7758998356338593</v>
      </c>
      <c r="L11" s="66">
        <f>'MLM -Juin'!L11</f>
        <v>3.0058448987345572</v>
      </c>
      <c r="M11" s="66">
        <f>'MLM -Juin'!M11</f>
        <v>1.5898268398268449</v>
      </c>
    </row>
    <row r="12" spans="1:13" ht="21">
      <c r="A12" s="4" t="s">
        <v>27</v>
      </c>
      <c r="B12" s="29">
        <f>B7*B8*B9*B10</f>
        <v>0.89642147089720314</v>
      </c>
      <c r="C12" s="98"/>
      <c r="D12" s="98"/>
      <c r="E12" s="10"/>
      <c r="F12" t="s">
        <v>42</v>
      </c>
      <c r="G12" s="57">
        <f>(H17-I9)*(H17-I9)</f>
        <v>4.1469313405377925E-4</v>
      </c>
      <c r="H12" s="60" t="s">
        <v>46</v>
      </c>
      <c r="I12" s="60">
        <f>SQRT(G12)</f>
        <v>2.0364015666213264E-2</v>
      </c>
      <c r="J12" s="3" t="s">
        <v>17</v>
      </c>
      <c r="K12" s="66">
        <f>'MLM -Juin'!K12</f>
        <v>1.9590518564677533</v>
      </c>
      <c r="L12" s="66">
        <f>'MLM -Juin'!L12</f>
        <v>2.7570300713961449</v>
      </c>
      <c r="M12" s="66">
        <f>'MLM -Juin'!M12</f>
        <v>1.7494152046783538</v>
      </c>
    </row>
    <row r="13" spans="1:13" ht="18.75">
      <c r="A13" s="7"/>
      <c r="B13" s="22" t="s">
        <v>22</v>
      </c>
      <c r="C13" s="10">
        <f>C4</f>
        <v>3.2121913666431956</v>
      </c>
      <c r="D13" s="9" t="s">
        <v>23</v>
      </c>
      <c r="E13" s="10">
        <f>E4</f>
        <v>1.956740686328881</v>
      </c>
      <c r="F13" t="s">
        <v>43</v>
      </c>
      <c r="G13" s="57">
        <f>(H17-G2)*(H17-G2)</f>
        <v>1.5569786866038198E-2</v>
      </c>
      <c r="H13" s="60" t="s">
        <v>47</v>
      </c>
      <c r="I13" s="61">
        <f>1-G12/G13</f>
        <v>0.973365522751096</v>
      </c>
      <c r="J13" s="3" t="s">
        <v>18</v>
      </c>
      <c r="K13" s="66">
        <f>'MLM -Juin'!K13</f>
        <v>1.9716289434336869</v>
      </c>
      <c r="L13" s="66">
        <f>'MLM -Juin'!L13</f>
        <v>2.6155692721578356</v>
      </c>
      <c r="M13" s="66">
        <f>'MLM -Juin'!M13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1.3113139554462534</v>
      </c>
      <c r="D14" s="7"/>
      <c r="E14" s="7"/>
      <c r="F14" s="99" t="s">
        <v>32</v>
      </c>
      <c r="G14" s="100"/>
      <c r="H14" s="59">
        <f>E13*E13*(B12-B20)</f>
        <v>0.35887368526710645</v>
      </c>
      <c r="J14" s="3" t="s">
        <v>19</v>
      </c>
      <c r="K14" s="66">
        <f>'MLM -Juin'!K14</f>
        <v>1.9807613736148397</v>
      </c>
      <c r="L14" s="66">
        <f>'MLM -Juin'!L14</f>
        <v>2.9483640783373808</v>
      </c>
      <c r="M14" s="66">
        <f>'MLM -Juin'!M14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'MLM -Juin'!K15</f>
        <v>2.0115012199595923</v>
      </c>
      <c r="L15" s="66">
        <f>'MLM -Juin'!L15</f>
        <v>3.0817565581478483</v>
      </c>
      <c r="M15" s="66">
        <f>'MLM -Juin'!M15</f>
        <v>1.809278652257581</v>
      </c>
    </row>
    <row r="16" spans="1:13">
      <c r="A16" s="7"/>
      <c r="B16" s="25">
        <f>1+1/(12*C14)+1/(288*C14*C14)-139/(51840*C14*C14*C14)</f>
        <v>1.0643796278743487</v>
      </c>
      <c r="C16" s="13" t="s">
        <v>26</v>
      </c>
      <c r="D16" s="12"/>
      <c r="E16" s="12"/>
    </row>
    <row r="17" spans="1:15" ht="21">
      <c r="A17" s="7"/>
      <c r="B17" s="26">
        <f>EXP(-C14)</f>
        <v>0.26946575766942915</v>
      </c>
      <c r="C17" s="14"/>
      <c r="D17" s="7"/>
      <c r="E17" s="7"/>
      <c r="F17" s="99" t="s">
        <v>51</v>
      </c>
      <c r="G17" s="100"/>
      <c r="H17" s="35">
        <f>E13*B21</f>
        <v>1.7531045098935676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1.0880371723514815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3.2121913666431956</v>
      </c>
      <c r="L18" s="54">
        <f>E4</f>
        <v>1.956740686328881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2.8709832571446703</v>
      </c>
      <c r="C19" s="17"/>
      <c r="D19" s="7"/>
      <c r="E19" s="7"/>
      <c r="F19" s="33"/>
      <c r="G19" s="34"/>
      <c r="J19" s="7">
        <v>0.25</v>
      </c>
      <c r="K19" s="50">
        <f>K18</f>
        <v>3.2121913666431956</v>
      </c>
      <c r="L19" s="50">
        <f>L18</f>
        <v>1.956740686328881</v>
      </c>
      <c r="M19" s="51">
        <f>N19-N18</f>
        <v>1.3468362518139765E-3</v>
      </c>
      <c r="N19" s="52">
        <f t="shared" ref="N19:N49" si="0">WEIBULL(J19,K19,L19,TRUE)</f>
        <v>1.3468362518139765E-3</v>
      </c>
      <c r="O19">
        <f t="shared" ref="O19:O62" si="1">J19*M19</f>
        <v>3.3670906295349412E-4</v>
      </c>
    </row>
    <row r="20" spans="1:15" ht="21">
      <c r="A20" s="4" t="s">
        <v>29</v>
      </c>
      <c r="B20" s="29">
        <f>B21*B21</f>
        <v>0.80269223776106435</v>
      </c>
      <c r="C20" s="88" t="s">
        <v>30</v>
      </c>
      <c r="D20" s="89"/>
      <c r="E20" s="10">
        <f>E13*SQRT(B12-B20)</f>
        <v>0.59906066910381162</v>
      </c>
      <c r="F20" s="34"/>
      <c r="G20" s="34"/>
      <c r="J20" s="7">
        <v>0.5</v>
      </c>
      <c r="K20" s="50">
        <f t="shared" ref="K20:L35" si="2">K19</f>
        <v>3.2121913666431956</v>
      </c>
      <c r="L20" s="50">
        <f t="shared" si="2"/>
        <v>1.956740686328881</v>
      </c>
      <c r="M20" s="51">
        <f t="shared" ref="M20:M62" si="3">N20-N19</f>
        <v>1.1065798103696012E-2</v>
      </c>
      <c r="N20" s="52">
        <f t="shared" si="0"/>
        <v>1.2412634355509988E-2</v>
      </c>
      <c r="O20">
        <f t="shared" si="1"/>
        <v>5.5328990518480059E-3</v>
      </c>
    </row>
    <row r="21" spans="1:15" ht="21">
      <c r="A21" s="4" t="s">
        <v>31</v>
      </c>
      <c r="B21" s="29">
        <f>B16*B17*B18*B19</f>
        <v>0.89593093358866915</v>
      </c>
      <c r="C21" s="90"/>
      <c r="D21" s="91"/>
      <c r="E21" s="19"/>
      <c r="F21" s="37" t="s">
        <v>33</v>
      </c>
      <c r="G21" s="38">
        <f>I9-H17</f>
        <v>2.0364015666213264E-2</v>
      </c>
      <c r="J21" s="7">
        <v>0.75</v>
      </c>
      <c r="K21" s="50">
        <f t="shared" si="2"/>
        <v>3.2121913666431956</v>
      </c>
      <c r="L21" s="50">
        <f t="shared" si="2"/>
        <v>1.956740686328881</v>
      </c>
      <c r="M21" s="51">
        <f t="shared" si="3"/>
        <v>3.2490241923771479E-2</v>
      </c>
      <c r="N21" s="52">
        <f t="shared" si="0"/>
        <v>4.4902876279281467E-2</v>
      </c>
      <c r="O21">
        <f t="shared" si="1"/>
        <v>2.4367681442828609E-2</v>
      </c>
    </row>
    <row r="22" spans="1:15">
      <c r="J22" s="7">
        <v>1</v>
      </c>
      <c r="K22" s="50">
        <f t="shared" si="2"/>
        <v>3.2121913666431956</v>
      </c>
      <c r="L22" s="50">
        <f t="shared" si="2"/>
        <v>1.956740686328881</v>
      </c>
      <c r="M22" s="51">
        <f t="shared" si="3"/>
        <v>6.4403605310358381E-2</v>
      </c>
      <c r="N22" s="52">
        <f t="shared" si="0"/>
        <v>0.10930648158963985</v>
      </c>
      <c r="O22">
        <f t="shared" si="1"/>
        <v>6.4403605310358381E-2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3.2121913666431956</v>
      </c>
      <c r="L23" s="50">
        <f t="shared" si="2"/>
        <v>1.956740686328881</v>
      </c>
      <c r="M23" s="51">
        <f t="shared" si="3"/>
        <v>0.10173861173366572</v>
      </c>
      <c r="N23" s="52">
        <f t="shared" si="0"/>
        <v>0.21104509332330557</v>
      </c>
      <c r="O23">
        <f t="shared" si="1"/>
        <v>0.12717326466708215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1.8778834619088742</v>
      </c>
      <c r="J24" s="7">
        <f t="shared" ref="J24:J55" si="4">J23+0.25</f>
        <v>1.5</v>
      </c>
      <c r="K24" s="50">
        <f t="shared" si="2"/>
        <v>3.2121913666431956</v>
      </c>
      <c r="L24" s="50">
        <f t="shared" si="2"/>
        <v>1.956740686328881</v>
      </c>
      <c r="M24" s="51">
        <f t="shared" si="3"/>
        <v>0.13569031230258077</v>
      </c>
      <c r="N24" s="52">
        <f t="shared" si="0"/>
        <v>0.34673540562588634</v>
      </c>
      <c r="O24">
        <f t="shared" si="1"/>
        <v>0.20353546845387116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3.2121913666431956</v>
      </c>
      <c r="L25" s="50">
        <f t="shared" si="2"/>
        <v>1.956740686328881</v>
      </c>
      <c r="M25" s="51">
        <f t="shared" si="3"/>
        <v>0.15597996088417443</v>
      </c>
      <c r="N25" s="52">
        <f t="shared" si="0"/>
        <v>0.50271536651006077</v>
      </c>
      <c r="O25">
        <f t="shared" si="1"/>
        <v>0.27296493154730528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3.2121913666431956</v>
      </c>
      <c r="L26" s="50">
        <f t="shared" si="2"/>
        <v>1.956740686328881</v>
      </c>
      <c r="M26" s="51">
        <f t="shared" si="3"/>
        <v>0.15522380529669189</v>
      </c>
      <c r="N26" s="52">
        <f t="shared" si="0"/>
        <v>0.65793917180675265</v>
      </c>
      <c r="O26">
        <f t="shared" si="1"/>
        <v>0.31044761059338377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3.2121913666431956</v>
      </c>
      <c r="L27" s="50">
        <f t="shared" si="2"/>
        <v>1.956740686328881</v>
      </c>
      <c r="M27" s="51">
        <f t="shared" si="3"/>
        <v>0.13320079076220859</v>
      </c>
      <c r="N27" s="52">
        <f t="shared" si="0"/>
        <v>0.79113996256896124</v>
      </c>
      <c r="O27">
        <f t="shared" si="1"/>
        <v>0.29970177921496932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3.2121913666431956</v>
      </c>
      <c r="L28" s="50">
        <f t="shared" si="2"/>
        <v>1.956740686328881</v>
      </c>
      <c r="M28" s="51">
        <f t="shared" si="3"/>
        <v>9.770639113661117E-2</v>
      </c>
      <c r="N28" s="52">
        <f t="shared" si="0"/>
        <v>0.88884635370557241</v>
      </c>
      <c r="O28">
        <f t="shared" si="1"/>
        <v>0.24426597784152793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3.2121913666431956</v>
      </c>
      <c r="L29" s="50">
        <f t="shared" si="2"/>
        <v>1.956740686328881</v>
      </c>
      <c r="M29" s="51">
        <f t="shared" si="3"/>
        <v>6.0550088930567125E-2</v>
      </c>
      <c r="N29" s="52">
        <f t="shared" si="0"/>
        <v>0.94939644263613954</v>
      </c>
      <c r="O29">
        <f t="shared" si="1"/>
        <v>0.16651274455905959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3.2121913666431956</v>
      </c>
      <c r="L30" s="50">
        <f t="shared" si="2"/>
        <v>1.956740686328881</v>
      </c>
      <c r="M30" s="51">
        <f t="shared" si="3"/>
        <v>3.1269403241963922E-2</v>
      </c>
      <c r="N30" s="52">
        <f t="shared" si="0"/>
        <v>0.98066584587810346</v>
      </c>
      <c r="O30">
        <f t="shared" si="1"/>
        <v>9.3808209725891767E-2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3.2121913666431956</v>
      </c>
      <c r="L31" s="50">
        <f t="shared" si="2"/>
        <v>1.956740686328881</v>
      </c>
      <c r="M31" s="51">
        <f t="shared" si="3"/>
        <v>1.3254318547133992E-2</v>
      </c>
      <c r="N31" s="52">
        <f t="shared" si="0"/>
        <v>0.99392016442523745</v>
      </c>
      <c r="O31">
        <f t="shared" si="1"/>
        <v>4.3076535278185474E-2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3.2121913666431956</v>
      </c>
      <c r="L32" s="50">
        <f t="shared" si="2"/>
        <v>1.956740686328881</v>
      </c>
      <c r="M32" s="51">
        <f t="shared" si="3"/>
        <v>4.5371924821008269E-3</v>
      </c>
      <c r="N32" s="52">
        <f t="shared" si="0"/>
        <v>0.99845735690733828</v>
      </c>
      <c r="O32">
        <f t="shared" si="1"/>
        <v>1.5880173687352894E-2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3.2121913666431956</v>
      </c>
      <c r="L33" s="50">
        <f t="shared" si="2"/>
        <v>1.956740686328881</v>
      </c>
      <c r="M33" s="51">
        <f t="shared" si="3"/>
        <v>1.2331232698188366E-3</v>
      </c>
      <c r="N33" s="52">
        <f t="shared" si="0"/>
        <v>0.99969048017715711</v>
      </c>
      <c r="O33">
        <f t="shared" si="1"/>
        <v>4.6242122618206372E-3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3.2121913666431956</v>
      </c>
      <c r="L34" s="50">
        <f t="shared" si="2"/>
        <v>1.956740686328881</v>
      </c>
      <c r="M34" s="51">
        <f t="shared" si="3"/>
        <v>2.6140605805935468E-4</v>
      </c>
      <c r="N34" s="52">
        <f t="shared" si="0"/>
        <v>0.99995188623521647</v>
      </c>
      <c r="O34">
        <f t="shared" si="1"/>
        <v>1.0456242322374187E-3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3.2121913666431956</v>
      </c>
      <c r="L35" s="50">
        <f t="shared" si="2"/>
        <v>1.956740686328881</v>
      </c>
      <c r="M35" s="51">
        <f t="shared" si="3"/>
        <v>4.2438453045412494E-5</v>
      </c>
      <c r="N35" s="52">
        <f t="shared" si="0"/>
        <v>0.99999432468826188</v>
      </c>
      <c r="O35">
        <f t="shared" si="1"/>
        <v>1.803634254430031E-4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3.2121913666431956</v>
      </c>
      <c r="L36" s="50">
        <f t="shared" si="5"/>
        <v>1.956740686328881</v>
      </c>
      <c r="M36" s="51">
        <f t="shared" si="3"/>
        <v>5.1779060746826033E-6</v>
      </c>
      <c r="N36" s="52">
        <f t="shared" si="0"/>
        <v>0.99999950259433656</v>
      </c>
      <c r="O36">
        <f t="shared" si="1"/>
        <v>2.3300577336071715E-5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3.2121913666431956</v>
      </c>
      <c r="L37" s="50">
        <f t="shared" si="5"/>
        <v>1.956740686328881</v>
      </c>
      <c r="M37" s="51">
        <f t="shared" si="3"/>
        <v>4.6569695377751685E-7</v>
      </c>
      <c r="N37" s="52">
        <f t="shared" si="0"/>
        <v>0.99999996829129034</v>
      </c>
      <c r="O37">
        <f t="shared" si="1"/>
        <v>2.2120605304432051E-6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3.2121913666431956</v>
      </c>
      <c r="L38" s="50">
        <f t="shared" si="5"/>
        <v>1.956740686328881</v>
      </c>
      <c r="M38" s="51">
        <f t="shared" si="3"/>
        <v>3.0269812878458424E-8</v>
      </c>
      <c r="N38" s="52">
        <f t="shared" si="0"/>
        <v>0.99999999856110322</v>
      </c>
      <c r="O38">
        <f t="shared" si="1"/>
        <v>1.5134906439229212E-7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3.2121913666431956</v>
      </c>
      <c r="L39" s="50">
        <f t="shared" si="5"/>
        <v>1.956740686328881</v>
      </c>
      <c r="M39" s="51">
        <f t="shared" si="3"/>
        <v>1.3934194909026587E-9</v>
      </c>
      <c r="N39" s="52">
        <f t="shared" si="0"/>
        <v>0.99999999995452271</v>
      </c>
      <c r="O39">
        <f t="shared" si="1"/>
        <v>7.3154523272389582E-9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3.2121913666431956</v>
      </c>
      <c r="L40" s="50">
        <f t="shared" si="5"/>
        <v>1.956740686328881</v>
      </c>
      <c r="M40" s="51">
        <f t="shared" si="3"/>
        <v>4.4497960871581199E-11</v>
      </c>
      <c r="N40" s="52">
        <f t="shared" si="0"/>
        <v>0.99999999999902067</v>
      </c>
      <c r="O40">
        <f t="shared" si="1"/>
        <v>2.447387847936966E-10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3.2121913666431956</v>
      </c>
      <c r="L41" s="50">
        <f t="shared" si="5"/>
        <v>1.956740686328881</v>
      </c>
      <c r="M41" s="51">
        <f t="shared" si="3"/>
        <v>9.652278976091111E-13</v>
      </c>
      <c r="N41" s="52">
        <f t="shared" si="0"/>
        <v>0.9999999999999859</v>
      </c>
      <c r="O41">
        <f t="shared" si="1"/>
        <v>5.5500604112523888E-12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3.2121913666431956</v>
      </c>
      <c r="L42" s="50">
        <f t="shared" si="5"/>
        <v>1.956740686328881</v>
      </c>
      <c r="M42" s="51">
        <f t="shared" si="3"/>
        <v>1.3988810110276972E-14</v>
      </c>
      <c r="N42" s="52">
        <f t="shared" si="0"/>
        <v>0.99999999999999989</v>
      </c>
      <c r="O42">
        <f t="shared" si="1"/>
        <v>8.3932860661661834E-14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3.2121913666431956</v>
      </c>
      <c r="L43" s="50">
        <f t="shared" si="5"/>
        <v>1.956740686328881</v>
      </c>
      <c r="M43" s="51">
        <f t="shared" si="3"/>
        <v>0</v>
      </c>
      <c r="N43" s="52">
        <f t="shared" si="0"/>
        <v>1</v>
      </c>
      <c r="O43">
        <f t="shared" si="1"/>
        <v>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3.2121913666431956</v>
      </c>
      <c r="L44" s="50">
        <f t="shared" si="5"/>
        <v>1.956740686328881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3.2121913666431956</v>
      </c>
      <c r="L45" s="50">
        <f t="shared" si="5"/>
        <v>1.956740686328881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3.2121913666431956</v>
      </c>
      <c r="L46" s="50">
        <f t="shared" si="5"/>
        <v>1.956740686328881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3.2121913666431956</v>
      </c>
      <c r="L47" s="50">
        <f t="shared" si="5"/>
        <v>1.956740686328881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3.2121913666431956</v>
      </c>
      <c r="L48" s="50">
        <f t="shared" si="5"/>
        <v>1.956740686328881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3.2121913666431956</v>
      </c>
      <c r="L49" s="50">
        <f t="shared" si="5"/>
        <v>1.956740686328881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3.2121913666431956</v>
      </c>
      <c r="L50" s="50">
        <f t="shared" si="5"/>
        <v>1.956740686328881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3.2121913666431956</v>
      </c>
      <c r="L51" s="50">
        <f t="shared" si="5"/>
        <v>1.956740686328881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3.2121913666431956</v>
      </c>
      <c r="L52" s="50">
        <f t="shared" si="7"/>
        <v>1.956740686328881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3.2121913666431956</v>
      </c>
      <c r="L53" s="50">
        <f t="shared" si="7"/>
        <v>1.956740686328881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3.2121913666431956</v>
      </c>
      <c r="L54" s="50">
        <f t="shared" si="7"/>
        <v>1.956740686328881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3.2121913666431956</v>
      </c>
      <c r="L55" s="50">
        <f t="shared" si="7"/>
        <v>1.956740686328881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3.2121913666431956</v>
      </c>
      <c r="L56" s="50">
        <f t="shared" si="7"/>
        <v>1.956740686328881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3.2121913666431956</v>
      </c>
      <c r="L57" s="50">
        <f t="shared" si="7"/>
        <v>1.956740686328881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3.2121913666431956</v>
      </c>
      <c r="L58" s="50">
        <f t="shared" si="7"/>
        <v>1.956740686328881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3.2121913666431956</v>
      </c>
      <c r="L59" s="50">
        <f t="shared" si="7"/>
        <v>1.956740686328881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3.2121913666431956</v>
      </c>
      <c r="L60" s="50">
        <f t="shared" si="7"/>
        <v>1.956740686328881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3.2121913666431956</v>
      </c>
      <c r="L61" s="50">
        <f t="shared" si="7"/>
        <v>1.956740686328881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3.2121913666431956</v>
      </c>
      <c r="L62" s="50">
        <f t="shared" si="7"/>
        <v>1.956740686328881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0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1.8600593684200104</v>
      </c>
      <c r="I2" s="56">
        <f>G2-I9</f>
        <v>0.12199692581211408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'MLM -Juillet'!K3</f>
        <v>2.1287985609752269</v>
      </c>
      <c r="L3" s="66">
        <f>'MLM -Juillet'!L3</f>
        <v>3.8910873112815763</v>
      </c>
      <c r="M3" s="66">
        <f>'MLM -Juillet'!M3</f>
        <v>1.9457708871662234</v>
      </c>
    </row>
    <row r="4" spans="1:13" ht="18.75">
      <c r="A4" s="7"/>
      <c r="B4" s="22" t="s">
        <v>22</v>
      </c>
      <c r="C4" s="10">
        <f>L10</f>
        <v>2.6036855797365992</v>
      </c>
      <c r="D4" s="9" t="s">
        <v>23</v>
      </c>
      <c r="E4" s="10">
        <f>K10</f>
        <v>1.9533622806030548</v>
      </c>
      <c r="F4" s="8"/>
      <c r="G4" s="8"/>
      <c r="H4" s="8"/>
      <c r="I4" s="8"/>
      <c r="J4" s="3" t="s">
        <v>9</v>
      </c>
      <c r="K4" s="66">
        <f>'MLM -Juillet'!K4</f>
        <v>2.1473882664186608</v>
      </c>
      <c r="L4" s="66">
        <f>'MLM -Juillet'!L4</f>
        <v>3.3784987938130442</v>
      </c>
      <c r="M4" s="66">
        <f>'MLM -Juillet'!M4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1.7681419045237901</v>
      </c>
      <c r="D5" s="7"/>
      <c r="E5" s="7"/>
      <c r="F5" s="8"/>
      <c r="G5" s="8"/>
      <c r="H5" s="8"/>
      <c r="I5" s="8"/>
      <c r="J5" s="3" t="s">
        <v>10</v>
      </c>
      <c r="K5" s="66">
        <f>'MLM -Juillet'!K5</f>
        <v>2.1721547433992932</v>
      </c>
      <c r="L5" s="66">
        <f>'MLM -Juillet'!L5</f>
        <v>3.3233409064678043</v>
      </c>
      <c r="M5" s="66">
        <f>'MLM -Juillet'!M5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'MLM -Juillet'!K6</f>
        <v>2.0559617323598971</v>
      </c>
      <c r="L6" s="66">
        <f>'MLM -Juillet'!L6</f>
        <v>2.7913128689527484</v>
      </c>
      <c r="M6" s="66">
        <f>'MLM -Juillet'!M6</f>
        <v>1.8449966193373881</v>
      </c>
    </row>
    <row r="7" spans="1:13" ht="15.75">
      <c r="A7" s="7"/>
      <c r="B7" s="25">
        <f>1+1/(12*C5)+1/(288*C5*C5)-139/(51840*C5*C5*C5)</f>
        <v>1.0477560320645016</v>
      </c>
      <c r="C7" s="13" t="s">
        <v>26</v>
      </c>
      <c r="D7" s="12"/>
      <c r="E7" s="12"/>
      <c r="J7" s="3" t="s">
        <v>12</v>
      </c>
      <c r="K7" s="66">
        <f>'MLM -Juillet'!K7</f>
        <v>2.0634818654353921</v>
      </c>
      <c r="L7" s="66">
        <f>'MLM -Juillet'!L7</f>
        <v>3.3045598313192048</v>
      </c>
      <c r="M7" s="66">
        <f>'MLM -Juillet'!M7</f>
        <v>1.8621820615795657</v>
      </c>
    </row>
    <row r="8" spans="1:13" ht="15.75">
      <c r="A8" s="7"/>
      <c r="B8" s="26">
        <f>EXP(-C5)</f>
        <v>0.17064977800252032</v>
      </c>
      <c r="C8" s="14"/>
      <c r="D8" s="7"/>
      <c r="E8" s="7"/>
      <c r="G8" s="96"/>
      <c r="I8" s="15" t="s">
        <v>50</v>
      </c>
      <c r="J8" s="3" t="s">
        <v>13</v>
      </c>
      <c r="K8" s="66">
        <f>'MLM -Juillet'!K8</f>
        <v>1.9727844948445672</v>
      </c>
      <c r="L8" s="66">
        <f>'MLM -Juillet'!L8</f>
        <v>3.1495937189340926</v>
      </c>
      <c r="M8" s="66">
        <f>'MLM -Juillet'!M8</f>
        <v>1.7795307443365633</v>
      </c>
    </row>
    <row r="9" spans="1:13" ht="15.75">
      <c r="A9" s="7"/>
      <c r="B9" s="27">
        <f>POWER(C5,C5-1)</f>
        <v>1.5492741320851076</v>
      </c>
      <c r="C9" s="16"/>
      <c r="D9" s="7"/>
      <c r="E9" s="7"/>
      <c r="F9" s="20">
        <f>E20/I9</f>
        <v>0.41182681839043322</v>
      </c>
      <c r="G9" s="97"/>
      <c r="I9" s="36">
        <f>M10</f>
        <v>1.7380624426078963</v>
      </c>
      <c r="J9" s="3" t="s">
        <v>14</v>
      </c>
      <c r="K9" s="66">
        <f>'MLM -Juillet'!K9</f>
        <v>1.956740686328881</v>
      </c>
      <c r="L9" s="66">
        <f>'MLM -Juillet'!L9</f>
        <v>3.2121913666431956</v>
      </c>
      <c r="M9" s="66">
        <f>'MLM -Juillet'!M9</f>
        <v>1.7734685255597809</v>
      </c>
    </row>
    <row r="10" spans="1:13" ht="15.75">
      <c r="A10" s="7"/>
      <c r="B10" s="28">
        <f>SQRT(C5*2*22/7)</f>
        <v>3.3337718620858343</v>
      </c>
      <c r="C10" s="17"/>
      <c r="D10" s="7"/>
      <c r="E10" s="7"/>
      <c r="G10" s="97"/>
      <c r="J10" s="3" t="s">
        <v>15</v>
      </c>
      <c r="K10" s="66">
        <f>'MLM -Juillet'!K10</f>
        <v>1.9533622806030548</v>
      </c>
      <c r="L10" s="66">
        <f>'MLM -Juillet'!L10</f>
        <v>2.6036855797365992</v>
      </c>
      <c r="M10" s="66">
        <f>'MLM -Juillet'!M10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1.4883249907606465E-2</v>
      </c>
      <c r="H11" s="60" t="s">
        <v>45</v>
      </c>
      <c r="I11" s="60"/>
      <c r="J11" s="3" t="s">
        <v>16</v>
      </c>
      <c r="K11" s="66">
        <f>'MLM -Juillet'!K11</f>
        <v>1.7758998356338593</v>
      </c>
      <c r="L11" s="66">
        <f>'MLM -Juillet'!L11</f>
        <v>3.0058448987345572</v>
      </c>
      <c r="M11" s="66">
        <f>'MLM -Juillet'!M11</f>
        <v>1.5898268398268449</v>
      </c>
    </row>
    <row r="12" spans="1:13" ht="21">
      <c r="A12" s="4" t="s">
        <v>27</v>
      </c>
      <c r="B12" s="29">
        <f>B7*B8*B9*B10</f>
        <v>0.92348542123360766</v>
      </c>
      <c r="C12" s="98"/>
      <c r="D12" s="98"/>
      <c r="E12" s="10"/>
      <c r="F12" t="s">
        <v>42</v>
      </c>
      <c r="G12" s="57">
        <f>(H17-I9)*(H17-I9)</f>
        <v>7.527676365485685E-6</v>
      </c>
      <c r="H12" s="60" t="s">
        <v>46</v>
      </c>
      <c r="I12" s="60">
        <f>SQRT(G12)</f>
        <v>2.743661124389396E-3</v>
      </c>
      <c r="J12" s="3" t="s">
        <v>17</v>
      </c>
      <c r="K12" s="66">
        <f>'MLM -Juillet'!K12</f>
        <v>1.9590518564677533</v>
      </c>
      <c r="L12" s="66">
        <f>'MLM -Juillet'!L12</f>
        <v>2.7570300713961449</v>
      </c>
      <c r="M12" s="66">
        <f>'MLM -Juillet'!M12</f>
        <v>1.7494152046783538</v>
      </c>
    </row>
    <row r="13" spans="1:13" ht="18.75">
      <c r="A13" s="7"/>
      <c r="B13" s="22" t="s">
        <v>22</v>
      </c>
      <c r="C13" s="10">
        <f>C4</f>
        <v>2.6036855797365992</v>
      </c>
      <c r="D13" s="9" t="s">
        <v>23</v>
      </c>
      <c r="E13" s="10">
        <f>E4</f>
        <v>1.9533622806030548</v>
      </c>
      <c r="F13" t="s">
        <v>43</v>
      </c>
      <c r="G13" s="57">
        <f>(H17-G2)*(H17-G2)</f>
        <v>1.5560214029263381E-2</v>
      </c>
      <c r="H13" s="60" t="s">
        <v>47</v>
      </c>
      <c r="I13" s="61">
        <f>1-G12/G13</f>
        <v>0.9995162228262845</v>
      </c>
      <c r="J13" s="3" t="s">
        <v>18</v>
      </c>
      <c r="K13" s="66">
        <f>'MLM -Juillet'!K13</f>
        <v>1.9716289434336869</v>
      </c>
      <c r="L13" s="66">
        <f>'MLM -Juillet'!L13</f>
        <v>2.6155692721578356</v>
      </c>
      <c r="M13" s="66">
        <f>'MLM -Juillet'!M13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1.384070952261895</v>
      </c>
      <c r="D14" s="7"/>
      <c r="E14" s="7"/>
      <c r="F14" s="99" t="s">
        <v>32</v>
      </c>
      <c r="G14" s="100"/>
      <c r="H14" s="59">
        <f>E13*E13*(B12-B20)</f>
        <v>0.51234204757439017</v>
      </c>
      <c r="J14" s="3" t="s">
        <v>19</v>
      </c>
      <c r="K14" s="66">
        <f>'MLM -Juillet'!K14</f>
        <v>1.9807613736148397</v>
      </c>
      <c r="L14" s="66">
        <f>'MLM -Juillet'!L14</f>
        <v>2.9483640783373808</v>
      </c>
      <c r="M14" s="66">
        <f>'MLM -Juillet'!M14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'MLM -Juillet'!K15</f>
        <v>2.0115012199595923</v>
      </c>
      <c r="L15" s="66">
        <f>'MLM -Juillet'!L15</f>
        <v>3.0817565581478483</v>
      </c>
      <c r="M15" s="66">
        <f>'MLM -Juillet'!M15</f>
        <v>1.809278652257581</v>
      </c>
    </row>
    <row r="16" spans="1:13">
      <c r="A16" s="7"/>
      <c r="B16" s="25">
        <f>1+1/(12*C14)+1/(288*C14*C14)-139/(51840*C14*C14*C14)</f>
        <v>1.0610101250049415</v>
      </c>
      <c r="C16" s="13" t="s">
        <v>26</v>
      </c>
      <c r="D16" s="12"/>
      <c r="E16" s="12"/>
    </row>
    <row r="17" spans="1:15" ht="21">
      <c r="A17" s="7"/>
      <c r="B17" s="26">
        <f>EXP(-C14)</f>
        <v>0.25055647061610253</v>
      </c>
      <c r="C17" s="14"/>
      <c r="D17" s="7"/>
      <c r="E17" s="7"/>
      <c r="F17" s="99" t="s">
        <v>51</v>
      </c>
      <c r="G17" s="100"/>
      <c r="H17" s="35">
        <f>E13*B21</f>
        <v>1.7353187814835069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1.1329606429155932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2.6036855797365992</v>
      </c>
      <c r="L18" s="54">
        <f>E4</f>
        <v>1.9533622806030548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2.9495549761065258</v>
      </c>
      <c r="C19" s="17"/>
      <c r="D19" s="7"/>
      <c r="E19" s="7"/>
      <c r="F19" s="33"/>
      <c r="G19" s="34"/>
      <c r="J19" s="7">
        <v>0.25</v>
      </c>
      <c r="K19" s="50">
        <f>K18</f>
        <v>2.6036855797365992</v>
      </c>
      <c r="L19" s="50">
        <f>L18</f>
        <v>1.9533622806030548</v>
      </c>
      <c r="M19" s="51">
        <f>N19-N18</f>
        <v>4.7237871930616571E-3</v>
      </c>
      <c r="N19" s="52">
        <f t="shared" ref="N19:N49" si="0">WEIBULL(J19,K19,L19,TRUE)</f>
        <v>4.7237871930616571E-3</v>
      </c>
      <c r="O19">
        <f t="shared" ref="O19:O62" si="1">J19*M19</f>
        <v>1.1809467982654143E-3</v>
      </c>
    </row>
    <row r="20" spans="1:15" ht="21">
      <c r="A20" s="4" t="s">
        <v>29</v>
      </c>
      <c r="B20" s="29">
        <f>B21*B21</f>
        <v>0.78921065495272069</v>
      </c>
      <c r="C20" s="88" t="s">
        <v>30</v>
      </c>
      <c r="D20" s="89"/>
      <c r="E20" s="10">
        <f>E13*SQRT(B12-B20)</f>
        <v>0.71578072590311492</v>
      </c>
      <c r="F20" s="34"/>
      <c r="G20" s="34"/>
      <c r="J20" s="7">
        <v>0.5</v>
      </c>
      <c r="K20" s="50">
        <f t="shared" ref="K20:L35" si="2">K19</f>
        <v>2.6036855797365992</v>
      </c>
      <c r="L20" s="50">
        <f t="shared" si="2"/>
        <v>1.9533622806030548</v>
      </c>
      <c r="M20" s="51">
        <f t="shared" ref="M20:M62" si="3">N20-N19</f>
        <v>2.3646964600918641E-2</v>
      </c>
      <c r="N20" s="52">
        <f t="shared" si="0"/>
        <v>2.8370751793980298E-2</v>
      </c>
      <c r="O20">
        <f t="shared" si="1"/>
        <v>1.182348230045932E-2</v>
      </c>
    </row>
    <row r="21" spans="1:15" ht="21">
      <c r="A21" s="4" t="s">
        <v>31</v>
      </c>
      <c r="B21" s="29">
        <f>B16*B17*B18*B19</f>
        <v>0.88837528947664945</v>
      </c>
      <c r="C21" s="90"/>
      <c r="D21" s="91"/>
      <c r="E21" s="19"/>
      <c r="F21" s="37" t="s">
        <v>33</v>
      </c>
      <c r="G21" s="38">
        <f>I9-H17</f>
        <v>2.743661124389396E-3</v>
      </c>
      <c r="J21" s="7">
        <v>0.75</v>
      </c>
      <c r="K21" s="50">
        <f t="shared" si="2"/>
        <v>2.6036855797365992</v>
      </c>
      <c r="L21" s="50">
        <f t="shared" si="2"/>
        <v>1.9533622806030548</v>
      </c>
      <c r="M21" s="51">
        <f t="shared" si="3"/>
        <v>5.1017089630777779E-2</v>
      </c>
      <c r="N21" s="52">
        <f t="shared" si="0"/>
        <v>7.9387841424758077E-2</v>
      </c>
      <c r="O21">
        <f t="shared" si="1"/>
        <v>3.8262817223083334E-2</v>
      </c>
    </row>
    <row r="22" spans="1:15">
      <c r="J22" s="7">
        <v>1</v>
      </c>
      <c r="K22" s="50">
        <f t="shared" si="2"/>
        <v>2.6036855797365992</v>
      </c>
      <c r="L22" s="50">
        <f t="shared" si="2"/>
        <v>1.9533622806030548</v>
      </c>
      <c r="M22" s="51">
        <f t="shared" si="3"/>
        <v>8.1106088330127779E-2</v>
      </c>
      <c r="N22" s="52">
        <f t="shared" si="0"/>
        <v>0.16049392975488586</v>
      </c>
      <c r="O22">
        <f t="shared" si="1"/>
        <v>8.1106088330127779E-2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2.6036855797365992</v>
      </c>
      <c r="L23" s="50">
        <f t="shared" si="2"/>
        <v>1.9533622806030548</v>
      </c>
      <c r="M23" s="51">
        <f t="shared" si="3"/>
        <v>0.1080832824252913</v>
      </c>
      <c r="N23" s="52">
        <f t="shared" si="0"/>
        <v>0.26857721218017716</v>
      </c>
      <c r="O23">
        <f t="shared" si="1"/>
        <v>0.13510410303161413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1.8600593684200104</v>
      </c>
      <c r="J24" s="7">
        <f t="shared" ref="J24:J55" si="4">J23+0.25</f>
        <v>1.5</v>
      </c>
      <c r="K24" s="50">
        <f t="shared" si="2"/>
        <v>2.6036855797365992</v>
      </c>
      <c r="L24" s="50">
        <f t="shared" si="2"/>
        <v>1.9533622806030548</v>
      </c>
      <c r="M24" s="51">
        <f t="shared" si="3"/>
        <v>0.1265768536422166</v>
      </c>
      <c r="N24" s="52">
        <f t="shared" si="0"/>
        <v>0.39515406582239376</v>
      </c>
      <c r="O24">
        <f t="shared" si="1"/>
        <v>0.1898652804633249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2.6036855797365992</v>
      </c>
      <c r="L25" s="50">
        <f t="shared" si="2"/>
        <v>1.9533622806030548</v>
      </c>
      <c r="M25" s="51">
        <f t="shared" si="3"/>
        <v>0.13299047707296197</v>
      </c>
      <c r="N25" s="52">
        <f t="shared" si="0"/>
        <v>0.52814454289535573</v>
      </c>
      <c r="O25">
        <f t="shared" si="1"/>
        <v>0.23273333487768344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2.6036855797365992</v>
      </c>
      <c r="L26" s="50">
        <f t="shared" si="2"/>
        <v>1.9533622806030548</v>
      </c>
      <c r="M26" s="51">
        <f t="shared" si="3"/>
        <v>0.12656192275553035</v>
      </c>
      <c r="N26" s="52">
        <f t="shared" si="0"/>
        <v>0.65470646565088608</v>
      </c>
      <c r="O26">
        <f t="shared" si="1"/>
        <v>0.25312384551106071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2.6036855797365992</v>
      </c>
      <c r="L27" s="50">
        <f t="shared" si="2"/>
        <v>1.9533622806030548</v>
      </c>
      <c r="M27" s="51">
        <f t="shared" si="3"/>
        <v>0.10954566997160153</v>
      </c>
      <c r="N27" s="52">
        <f t="shared" si="0"/>
        <v>0.76425213562248762</v>
      </c>
      <c r="O27">
        <f t="shared" si="1"/>
        <v>0.24647775743610345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2.6036855797365992</v>
      </c>
      <c r="L28" s="50">
        <f t="shared" si="2"/>
        <v>1.9533622806030548</v>
      </c>
      <c r="M28" s="51">
        <f t="shared" si="3"/>
        <v>8.634284587082508E-2</v>
      </c>
      <c r="N28" s="52">
        <f t="shared" si="0"/>
        <v>0.8505949814933127</v>
      </c>
      <c r="O28">
        <f t="shared" si="1"/>
        <v>0.2158571146770627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2.6036855797365992</v>
      </c>
      <c r="L29" s="50">
        <f t="shared" si="2"/>
        <v>1.9533622806030548</v>
      </c>
      <c r="M29" s="51">
        <f t="shared" si="3"/>
        <v>6.1943873013139528E-2</v>
      </c>
      <c r="N29" s="52">
        <f t="shared" si="0"/>
        <v>0.91253885450645222</v>
      </c>
      <c r="O29">
        <f t="shared" si="1"/>
        <v>0.1703456507861337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2.6036855797365992</v>
      </c>
      <c r="L30" s="50">
        <f t="shared" si="2"/>
        <v>1.9533622806030548</v>
      </c>
      <c r="M30" s="51">
        <f t="shared" si="3"/>
        <v>4.0389964176177795E-2</v>
      </c>
      <c r="N30" s="52">
        <f t="shared" si="0"/>
        <v>0.95292881868263002</v>
      </c>
      <c r="O30">
        <f t="shared" si="1"/>
        <v>0.12116989252853338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2.6036855797365992</v>
      </c>
      <c r="L31" s="50">
        <f t="shared" si="2"/>
        <v>1.9533622806030548</v>
      </c>
      <c r="M31" s="51">
        <f t="shared" si="3"/>
        <v>2.3885762914627295E-2</v>
      </c>
      <c r="N31" s="52">
        <f t="shared" si="0"/>
        <v>0.97681458159725731</v>
      </c>
      <c r="O31">
        <f t="shared" si="1"/>
        <v>7.762872947253871E-2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2.6036855797365992</v>
      </c>
      <c r="L32" s="50">
        <f t="shared" si="2"/>
        <v>1.9533622806030548</v>
      </c>
      <c r="M32" s="51">
        <f t="shared" si="3"/>
        <v>1.2779298775930203E-2</v>
      </c>
      <c r="N32" s="52">
        <f t="shared" si="0"/>
        <v>0.98959388037318752</v>
      </c>
      <c r="O32">
        <f t="shared" si="1"/>
        <v>4.4727545715755712E-2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2.6036855797365992</v>
      </c>
      <c r="L33" s="50">
        <f t="shared" si="2"/>
        <v>1.9533622806030548</v>
      </c>
      <c r="M33" s="51">
        <f t="shared" si="3"/>
        <v>6.1684389210326929E-3</v>
      </c>
      <c r="N33" s="52">
        <f t="shared" si="0"/>
        <v>0.99576231929422021</v>
      </c>
      <c r="O33">
        <f t="shared" si="1"/>
        <v>2.3131645953872598E-2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2.6036855797365992</v>
      </c>
      <c r="L34" s="50">
        <f t="shared" si="2"/>
        <v>1.9533622806030548</v>
      </c>
      <c r="M34" s="51">
        <f t="shared" si="3"/>
        <v>2.6783565792480868E-3</v>
      </c>
      <c r="N34" s="52">
        <f t="shared" si="0"/>
        <v>0.9984406758734683</v>
      </c>
      <c r="O34">
        <f t="shared" si="1"/>
        <v>1.0713426316992347E-2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2.6036855797365992</v>
      </c>
      <c r="L35" s="50">
        <f t="shared" si="2"/>
        <v>1.9533622806030548</v>
      </c>
      <c r="M35" s="51">
        <f t="shared" si="3"/>
        <v>1.0429511960748927E-3</v>
      </c>
      <c r="N35" s="52">
        <f t="shared" si="0"/>
        <v>0.99948362706954319</v>
      </c>
      <c r="O35">
        <f t="shared" si="1"/>
        <v>4.4325425833182941E-3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2.6036855797365992</v>
      </c>
      <c r="L36" s="50">
        <f t="shared" si="5"/>
        <v>1.9533622806030548</v>
      </c>
      <c r="M36" s="51">
        <f t="shared" si="3"/>
        <v>3.6308693768283273E-4</v>
      </c>
      <c r="N36" s="52">
        <f t="shared" si="0"/>
        <v>0.99984671400722602</v>
      </c>
      <c r="O36">
        <f t="shared" si="1"/>
        <v>1.6338912195727473E-3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2.6036855797365992</v>
      </c>
      <c r="L37" s="50">
        <f t="shared" si="5"/>
        <v>1.9533622806030548</v>
      </c>
      <c r="M37" s="51">
        <f t="shared" si="3"/>
        <v>1.1265234286128578E-4</v>
      </c>
      <c r="N37" s="52">
        <f t="shared" si="0"/>
        <v>0.99995936635008731</v>
      </c>
      <c r="O37">
        <f t="shared" si="1"/>
        <v>5.3509862859110746E-4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2.6036855797365992</v>
      </c>
      <c r="L38" s="50">
        <f t="shared" si="5"/>
        <v>1.9533622806030548</v>
      </c>
      <c r="M38" s="51">
        <f t="shared" si="3"/>
        <v>3.1051072288401649E-5</v>
      </c>
      <c r="N38" s="52">
        <f t="shared" si="0"/>
        <v>0.99999041742237571</v>
      </c>
      <c r="O38">
        <f t="shared" si="1"/>
        <v>1.5525536144200824E-4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2.6036855797365992</v>
      </c>
      <c r="L39" s="50">
        <f t="shared" si="5"/>
        <v>1.9533622806030548</v>
      </c>
      <c r="M39" s="51">
        <f t="shared" si="3"/>
        <v>7.579515099997991E-6</v>
      </c>
      <c r="N39" s="52">
        <f t="shared" si="0"/>
        <v>0.99999799693747571</v>
      </c>
      <c r="O39">
        <f t="shared" si="1"/>
        <v>3.9792454274989453E-5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2.6036855797365992</v>
      </c>
      <c r="L40" s="50">
        <f t="shared" si="5"/>
        <v>1.9533622806030548</v>
      </c>
      <c r="M40" s="51">
        <f t="shared" si="3"/>
        <v>1.6332716479272591E-6</v>
      </c>
      <c r="N40" s="52">
        <f t="shared" si="0"/>
        <v>0.99999963020912364</v>
      </c>
      <c r="O40">
        <f t="shared" si="1"/>
        <v>8.982994063599925E-6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2.6036855797365992</v>
      </c>
      <c r="L41" s="50">
        <f t="shared" si="5"/>
        <v>1.9533622806030548</v>
      </c>
      <c r="M41" s="51">
        <f t="shared" si="3"/>
        <v>3.0971078424091303E-7</v>
      </c>
      <c r="N41" s="52">
        <f t="shared" si="0"/>
        <v>0.99999993991990788</v>
      </c>
      <c r="O41">
        <f t="shared" si="1"/>
        <v>1.7808370093852499E-6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2.6036855797365992</v>
      </c>
      <c r="L42" s="50">
        <f t="shared" si="5"/>
        <v>1.9533622806030548</v>
      </c>
      <c r="M42" s="51">
        <f t="shared" si="3"/>
        <v>5.1519410515510344E-8</v>
      </c>
      <c r="N42" s="52">
        <f t="shared" si="0"/>
        <v>0.99999999143931839</v>
      </c>
      <c r="O42">
        <f t="shared" si="1"/>
        <v>3.0911646309306207E-7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2.6036855797365992</v>
      </c>
      <c r="L43" s="50">
        <f t="shared" si="5"/>
        <v>1.9533622806030548</v>
      </c>
      <c r="M43" s="51">
        <f t="shared" si="3"/>
        <v>7.4945620820443537E-9</v>
      </c>
      <c r="N43" s="52">
        <f t="shared" si="0"/>
        <v>0.99999999893388047</v>
      </c>
      <c r="O43">
        <f t="shared" si="1"/>
        <v>4.6841013012777211E-8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2.6036855797365992</v>
      </c>
      <c r="L44" s="50">
        <f t="shared" si="5"/>
        <v>1.9533622806030548</v>
      </c>
      <c r="M44" s="51">
        <f t="shared" si="3"/>
        <v>9.5046459591685561E-10</v>
      </c>
      <c r="N44" s="52">
        <f t="shared" si="0"/>
        <v>0.99999999988434507</v>
      </c>
      <c r="O44">
        <f t="shared" si="1"/>
        <v>6.1780198734595615E-9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2.6036855797365992</v>
      </c>
      <c r="L45" s="50">
        <f t="shared" si="5"/>
        <v>1.9533622806030548</v>
      </c>
      <c r="M45" s="51">
        <f t="shared" si="3"/>
        <v>1.0476197687125932E-10</v>
      </c>
      <c r="N45" s="52">
        <f t="shared" si="0"/>
        <v>0.99999999998910705</v>
      </c>
      <c r="O45">
        <f t="shared" si="1"/>
        <v>7.0714334388100042E-10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2.6036855797365992</v>
      </c>
      <c r="L46" s="50">
        <f t="shared" si="5"/>
        <v>1.9533622806030548</v>
      </c>
      <c r="M46" s="51">
        <f t="shared" si="3"/>
        <v>1.0005107853316986E-11</v>
      </c>
      <c r="N46" s="52">
        <f t="shared" si="0"/>
        <v>0.99999999999911215</v>
      </c>
      <c r="O46">
        <f t="shared" si="1"/>
        <v>7.00357549732189E-11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2.6036855797365992</v>
      </c>
      <c r="L47" s="50">
        <f t="shared" si="5"/>
        <v>1.9533622806030548</v>
      </c>
      <c r="M47" s="51">
        <f t="shared" si="3"/>
        <v>8.2545081880880389E-13</v>
      </c>
      <c r="N47" s="52">
        <f t="shared" si="0"/>
        <v>0.99999999999993761</v>
      </c>
      <c r="O47">
        <f t="shared" si="1"/>
        <v>5.9845184363638282E-12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2.6036855797365992</v>
      </c>
      <c r="L48" s="50">
        <f t="shared" si="5"/>
        <v>1.9533622806030548</v>
      </c>
      <c r="M48" s="51">
        <f t="shared" si="3"/>
        <v>5.8619775700208265E-14</v>
      </c>
      <c r="N48" s="52">
        <f t="shared" si="0"/>
        <v>0.99999999999999623</v>
      </c>
      <c r="O48">
        <f t="shared" si="1"/>
        <v>4.3964831775156199E-13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2.6036855797365992</v>
      </c>
      <c r="L49" s="50">
        <f t="shared" si="5"/>
        <v>1.9533622806030548</v>
      </c>
      <c r="M49" s="51">
        <f t="shared" si="3"/>
        <v>3.5527136788005009E-15</v>
      </c>
      <c r="N49" s="52">
        <f t="shared" si="0"/>
        <v>0.99999999999999978</v>
      </c>
      <c r="O49">
        <f t="shared" si="1"/>
        <v>2.7533531010703882E-14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2.6036855797365992</v>
      </c>
      <c r="L50" s="50">
        <f t="shared" si="5"/>
        <v>1.9533622806030548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2.6036855797365992</v>
      </c>
      <c r="L51" s="50">
        <f t="shared" si="5"/>
        <v>1.9533622806030548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2.6036855797365992</v>
      </c>
      <c r="L52" s="50">
        <f t="shared" si="7"/>
        <v>1.9533622806030548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2.6036855797365992</v>
      </c>
      <c r="L53" s="50">
        <f t="shared" si="7"/>
        <v>1.9533622806030548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2.6036855797365992</v>
      </c>
      <c r="L54" s="50">
        <f t="shared" si="7"/>
        <v>1.9533622806030548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2.6036855797365992</v>
      </c>
      <c r="L55" s="50">
        <f t="shared" si="7"/>
        <v>1.9533622806030548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2.6036855797365992</v>
      </c>
      <c r="L56" s="50">
        <f t="shared" si="7"/>
        <v>1.9533622806030548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2.6036855797365992</v>
      </c>
      <c r="L57" s="50">
        <f t="shared" si="7"/>
        <v>1.9533622806030548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2.6036855797365992</v>
      </c>
      <c r="L58" s="50">
        <f t="shared" si="7"/>
        <v>1.9533622806030548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2.6036855797365992</v>
      </c>
      <c r="L59" s="50">
        <f t="shared" si="7"/>
        <v>1.9533622806030548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2.6036855797365992</v>
      </c>
      <c r="L60" s="50">
        <f t="shared" si="7"/>
        <v>1.9533622806030548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2.6036855797365992</v>
      </c>
      <c r="L61" s="50">
        <f t="shared" si="7"/>
        <v>1.9533622806030548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2.6036855797365992</v>
      </c>
      <c r="L62" s="50">
        <f t="shared" si="7"/>
        <v>1.9533622806030548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0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1.710972531858771</v>
      </c>
      <c r="I2" s="56">
        <f>G2-I9</f>
        <v>0.12114569203192604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'MLM -Août'!K3</f>
        <v>2.1287985609752269</v>
      </c>
      <c r="L3" s="66">
        <f>'MLM -Août'!L3</f>
        <v>3.8910873112815763</v>
      </c>
      <c r="M3" s="66">
        <f>'MLM -Août'!M3</f>
        <v>1.9457708871662234</v>
      </c>
    </row>
    <row r="4" spans="1:13" ht="18.75">
      <c r="A4" s="7"/>
      <c r="B4" s="22" t="s">
        <v>22</v>
      </c>
      <c r="C4" s="10">
        <f>L11</f>
        <v>3.0058448987345572</v>
      </c>
      <c r="D4" s="9" t="s">
        <v>23</v>
      </c>
      <c r="E4" s="10">
        <f>K11</f>
        <v>1.7758998356338593</v>
      </c>
      <c r="F4" s="8"/>
      <c r="G4" s="8"/>
      <c r="H4" s="8"/>
      <c r="I4" s="8"/>
      <c r="J4" s="3" t="s">
        <v>9</v>
      </c>
      <c r="K4" s="66">
        <f>'MLM -Août'!K4</f>
        <v>2.1473882664186608</v>
      </c>
      <c r="L4" s="66">
        <f>'MLM -Août'!L4</f>
        <v>3.3784987938130442</v>
      </c>
      <c r="M4" s="66">
        <f>'MLM -Août'!M4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1.665370325941298</v>
      </c>
      <c r="D5" s="7"/>
      <c r="E5" s="7"/>
      <c r="F5" s="8"/>
      <c r="G5" s="8"/>
      <c r="H5" s="8"/>
      <c r="I5" s="8"/>
      <c r="J5" s="3" t="s">
        <v>10</v>
      </c>
      <c r="K5" s="66">
        <f>'MLM -Août'!K5</f>
        <v>2.1721547433992932</v>
      </c>
      <c r="L5" s="66">
        <f>'MLM -Août'!L5</f>
        <v>3.3233409064678043</v>
      </c>
      <c r="M5" s="66">
        <f>'MLM -Août'!M5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'MLM -Août'!K6</f>
        <v>2.0559617323598971</v>
      </c>
      <c r="L6" s="66">
        <f>'MLM -Août'!L6</f>
        <v>2.7913128689527484</v>
      </c>
      <c r="M6" s="66">
        <f>'MLM -Août'!M6</f>
        <v>1.8449966193373881</v>
      </c>
    </row>
    <row r="7" spans="1:13" ht="15.75">
      <c r="A7" s="7"/>
      <c r="B7" s="25">
        <f>1+1/(12*C5)+1/(288*C5*C5)-139/(51840*C5*C5*C5)</f>
        <v>1.0507103470695052</v>
      </c>
      <c r="C7" s="13" t="s">
        <v>26</v>
      </c>
      <c r="D7" s="12"/>
      <c r="E7" s="12"/>
      <c r="J7" s="3" t="s">
        <v>12</v>
      </c>
      <c r="K7" s="66">
        <f>'MLM -Août'!K7</f>
        <v>2.0634818654353921</v>
      </c>
      <c r="L7" s="66">
        <f>'MLM -Août'!L7</f>
        <v>3.3045598313192048</v>
      </c>
      <c r="M7" s="66">
        <f>'MLM -Août'!M7</f>
        <v>1.8621820615795657</v>
      </c>
    </row>
    <row r="8" spans="1:13" ht="15.75">
      <c r="A8" s="7"/>
      <c r="B8" s="26">
        <f>EXP(-C5)</f>
        <v>0.18912060874480546</v>
      </c>
      <c r="C8" s="14"/>
      <c r="D8" s="7"/>
      <c r="E8" s="7"/>
      <c r="G8" s="96"/>
      <c r="I8" s="15" t="s">
        <v>50</v>
      </c>
      <c r="J8" s="3" t="s">
        <v>13</v>
      </c>
      <c r="K8" s="66">
        <f>'MLM -Août'!K8</f>
        <v>1.9727844948445672</v>
      </c>
      <c r="L8" s="66">
        <f>'MLM -Août'!L8</f>
        <v>3.1495937189340926</v>
      </c>
      <c r="M8" s="66">
        <f>'MLM -Août'!M8</f>
        <v>1.7795307443365633</v>
      </c>
    </row>
    <row r="9" spans="1:13" ht="15.75">
      <c r="A9" s="7"/>
      <c r="B9" s="27">
        <f>POWER(C5,C5-1)</f>
        <v>1.4040634296851444</v>
      </c>
      <c r="C9" s="16"/>
      <c r="D9" s="7"/>
      <c r="E9" s="7"/>
      <c r="F9" s="20">
        <f>E20/I9</f>
        <v>0.36185465267019584</v>
      </c>
      <c r="G9" s="97"/>
      <c r="I9" s="36">
        <f>M11</f>
        <v>1.5898268398268449</v>
      </c>
      <c r="J9" s="3" t="s">
        <v>14</v>
      </c>
      <c r="K9" s="66">
        <f>'MLM -Août'!K9</f>
        <v>1.956740686328881</v>
      </c>
      <c r="L9" s="66">
        <f>'MLM -Août'!L9</f>
        <v>3.2121913666431956</v>
      </c>
      <c r="M9" s="66">
        <f>'MLM -Août'!M9</f>
        <v>1.7734685255597809</v>
      </c>
    </row>
    <row r="10" spans="1:13" ht="15.75">
      <c r="A10" s="7"/>
      <c r="B10" s="28">
        <f>SQRT(C5*2*22/7)</f>
        <v>3.2354353723685896</v>
      </c>
      <c r="C10" s="17"/>
      <c r="D10" s="7"/>
      <c r="E10" s="7"/>
      <c r="G10" s="97"/>
      <c r="J10" s="3" t="s">
        <v>15</v>
      </c>
      <c r="K10" s="66">
        <f>'MLM -Août'!K10</f>
        <v>1.9533622806030548</v>
      </c>
      <c r="L10" s="66">
        <f>'MLM -Août'!L10</f>
        <v>2.6036855797365992</v>
      </c>
      <c r="M10" s="66">
        <f>'MLM -Août'!M10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1.4676278697894269E-2</v>
      </c>
      <c r="H11" s="60" t="s">
        <v>45</v>
      </c>
      <c r="I11" s="60"/>
      <c r="J11" s="3" t="s">
        <v>16</v>
      </c>
      <c r="K11" s="66">
        <f>'MLM -Août'!K11</f>
        <v>1.7758998356338593</v>
      </c>
      <c r="L11" s="66">
        <f>'MLM -Août'!L11</f>
        <v>3.0058448987345572</v>
      </c>
      <c r="M11" s="66">
        <f>'MLM -Août'!M11</f>
        <v>1.5898268398268449</v>
      </c>
    </row>
    <row r="12" spans="1:13" ht="21">
      <c r="A12" s="4" t="s">
        <v>27</v>
      </c>
      <c r="B12" s="29">
        <f>B7*B8*B9*B10</f>
        <v>0.90269559518008136</v>
      </c>
      <c r="C12" s="98"/>
      <c r="D12" s="98"/>
      <c r="E12" s="10"/>
      <c r="F12" t="s">
        <v>42</v>
      </c>
      <c r="G12" s="57">
        <f>(H17-I9)*(H17-I9)</f>
        <v>1.3257222992032631E-5</v>
      </c>
      <c r="H12" s="60" t="s">
        <v>46</v>
      </c>
      <c r="I12" s="60">
        <f>SQRT(G12)</f>
        <v>3.6410469637224718E-3</v>
      </c>
      <c r="J12" s="3" t="s">
        <v>17</v>
      </c>
      <c r="K12" s="66">
        <f>'MLM -Août'!K12</f>
        <v>1.9590518564677533</v>
      </c>
      <c r="L12" s="66">
        <f>'MLM -Août'!L12</f>
        <v>2.7570300713961449</v>
      </c>
      <c r="M12" s="66">
        <f>'MLM -Août'!M12</f>
        <v>1.7494152046783538</v>
      </c>
    </row>
    <row r="13" spans="1:13" ht="18.75">
      <c r="A13" s="7"/>
      <c r="B13" s="22" t="s">
        <v>22</v>
      </c>
      <c r="C13" s="10">
        <f>C4</f>
        <v>3.0058448987345572</v>
      </c>
      <c r="D13" s="9" t="s">
        <v>23</v>
      </c>
      <c r="E13" s="10">
        <f>E4</f>
        <v>1.7758998356338593</v>
      </c>
      <c r="F13" t="s">
        <v>43</v>
      </c>
      <c r="G13" s="57">
        <f>(H17-G2)*(H17-G2)</f>
        <v>1.5571730229168105E-2</v>
      </c>
      <c r="H13" s="60" t="s">
        <v>47</v>
      </c>
      <c r="I13" s="61">
        <f>1-G12/G13</f>
        <v>0.9991486352000114</v>
      </c>
      <c r="J13" s="3" t="s">
        <v>18</v>
      </c>
      <c r="K13" s="66">
        <f>'MLM -Août'!K13</f>
        <v>1.9716289434336869</v>
      </c>
      <c r="L13" s="66">
        <f>'MLM -Août'!L13</f>
        <v>2.6155692721578356</v>
      </c>
      <c r="M13" s="66">
        <f>'MLM -Août'!M13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1.3326851629706491</v>
      </c>
      <c r="D14" s="7"/>
      <c r="E14" s="7"/>
      <c r="F14" s="99" t="s">
        <v>32</v>
      </c>
      <c r="G14" s="100"/>
      <c r="H14" s="59">
        <f>E13*E13*(B12-B20)</f>
        <v>0.33095425670371864</v>
      </c>
      <c r="J14" s="3" t="s">
        <v>19</v>
      </c>
      <c r="K14" s="66">
        <f>'MLM -Août'!K14</f>
        <v>1.9807613736148397</v>
      </c>
      <c r="L14" s="66">
        <f>'MLM -Août'!L14</f>
        <v>2.9483640783373808</v>
      </c>
      <c r="M14" s="66">
        <f>'MLM -Août'!M14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'MLM -Août'!K15</f>
        <v>2.0115012199595923</v>
      </c>
      <c r="L15" s="66">
        <f>'MLM -Août'!L15</f>
        <v>3.0817565581478483</v>
      </c>
      <c r="M15" s="66">
        <f>'MLM -Août'!M15</f>
        <v>1.809278652257581</v>
      </c>
    </row>
    <row r="16" spans="1:13">
      <c r="A16" s="7"/>
      <c r="B16" s="25">
        <f>1+1/(12*C14)+1/(288*C14*C14)-139/(51840*C14*C14*C14)</f>
        <v>1.0633525868828995</v>
      </c>
      <c r="C16" s="13" t="s">
        <v>26</v>
      </c>
      <c r="D16" s="12"/>
      <c r="E16" s="12"/>
    </row>
    <row r="17" spans="1:15" ht="21">
      <c r="A17" s="7"/>
      <c r="B17" s="26">
        <f>EXP(-C14)</f>
        <v>0.26376804935215714</v>
      </c>
      <c r="C17" s="14"/>
      <c r="D17" s="7"/>
      <c r="E17" s="7"/>
      <c r="F17" s="99" t="s">
        <v>51</v>
      </c>
      <c r="G17" s="100"/>
      <c r="H17" s="35">
        <f>E13*B21</f>
        <v>1.5861857928631224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1.1002592021206021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3.0058448987345572</v>
      </c>
      <c r="L18" s="54">
        <f>E4</f>
        <v>1.7758998356338593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2.8942837053827466</v>
      </c>
      <c r="C19" s="17"/>
      <c r="D19" s="7"/>
      <c r="E19" s="7"/>
      <c r="F19" s="33"/>
      <c r="G19" s="34"/>
      <c r="J19" s="7">
        <v>0.25</v>
      </c>
      <c r="K19" s="50">
        <f>K18</f>
        <v>3.0058448987345572</v>
      </c>
      <c r="L19" s="50">
        <f>L18</f>
        <v>1.7758998356338593</v>
      </c>
      <c r="M19" s="51">
        <f>N19-N18</f>
        <v>2.7541594129829594E-3</v>
      </c>
      <c r="N19" s="52">
        <f t="shared" ref="N19:N49" si="0">WEIBULL(J19,K19,L19,TRUE)</f>
        <v>2.7541594129829594E-3</v>
      </c>
      <c r="O19">
        <f t="shared" ref="O19:O62" si="1">J19*M19</f>
        <v>6.8853985324573985E-4</v>
      </c>
    </row>
    <row r="20" spans="1:15" ht="21">
      <c r="A20" s="4" t="s">
        <v>29</v>
      </c>
      <c r="B20" s="29">
        <f>B21*B21</f>
        <v>0.79775801695228776</v>
      </c>
      <c r="C20" s="88" t="s">
        <v>30</v>
      </c>
      <c r="D20" s="89"/>
      <c r="E20" s="10">
        <f>E13*SQRT(B12-B20)</f>
        <v>0.57528623893129804</v>
      </c>
      <c r="F20" s="34"/>
      <c r="G20" s="34"/>
      <c r="J20" s="7">
        <v>0.5</v>
      </c>
      <c r="K20" s="50">
        <f t="shared" ref="K20:L35" si="2">K19</f>
        <v>3.0058448987345572</v>
      </c>
      <c r="L20" s="50">
        <f t="shared" si="2"/>
        <v>1.7758998356338593</v>
      </c>
      <c r="M20" s="51">
        <f t="shared" ref="M20:M62" si="3">N20-N19</f>
        <v>1.9155501772192274E-2</v>
      </c>
      <c r="N20" s="52">
        <f t="shared" si="0"/>
        <v>2.1909661185175233E-2</v>
      </c>
      <c r="O20">
        <f t="shared" si="1"/>
        <v>9.5777508860961369E-3</v>
      </c>
    </row>
    <row r="21" spans="1:15" ht="21">
      <c r="A21" s="4" t="s">
        <v>31</v>
      </c>
      <c r="B21" s="29">
        <f>B16*B17*B18*B19</f>
        <v>0.89317300505125419</v>
      </c>
      <c r="C21" s="90"/>
      <c r="D21" s="91"/>
      <c r="E21" s="19"/>
      <c r="F21" s="37" t="s">
        <v>33</v>
      </c>
      <c r="G21" s="38">
        <f>I9-H17</f>
        <v>3.6410469637224718E-3</v>
      </c>
      <c r="J21" s="7">
        <v>0.75</v>
      </c>
      <c r="K21" s="50">
        <f t="shared" si="2"/>
        <v>3.0058448987345572</v>
      </c>
      <c r="L21" s="50">
        <f t="shared" si="2"/>
        <v>1.7758998356338593</v>
      </c>
      <c r="M21" s="51">
        <f t="shared" si="3"/>
        <v>5.0295448167675949E-2</v>
      </c>
      <c r="N21" s="52">
        <f t="shared" si="0"/>
        <v>7.2205109352851182E-2</v>
      </c>
      <c r="O21">
        <f t="shared" si="1"/>
        <v>3.7721586125756962E-2</v>
      </c>
    </row>
    <row r="22" spans="1:15">
      <c r="J22" s="7">
        <v>1</v>
      </c>
      <c r="K22" s="50">
        <f t="shared" si="2"/>
        <v>3.0058448987345572</v>
      </c>
      <c r="L22" s="50">
        <f t="shared" si="2"/>
        <v>1.7758998356338593</v>
      </c>
      <c r="M22" s="51">
        <f t="shared" si="3"/>
        <v>9.0806771425088306E-2</v>
      </c>
      <c r="N22" s="52">
        <f t="shared" si="0"/>
        <v>0.16301188077793949</v>
      </c>
      <c r="O22">
        <f t="shared" si="1"/>
        <v>9.0806771425088306E-2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3.0058448987345572</v>
      </c>
      <c r="L23" s="50">
        <f t="shared" si="2"/>
        <v>1.7758998356338593</v>
      </c>
      <c r="M23" s="51">
        <f t="shared" si="3"/>
        <v>0.13089150477927114</v>
      </c>
      <c r="N23" s="52">
        <f t="shared" si="0"/>
        <v>0.29390338555721063</v>
      </c>
      <c r="O23">
        <f t="shared" si="1"/>
        <v>0.16361438097408892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1.710972531858771</v>
      </c>
      <c r="J24" s="7">
        <f t="shared" ref="J24:J55" si="4">J23+0.25</f>
        <v>1.5</v>
      </c>
      <c r="K24" s="50">
        <f t="shared" si="2"/>
        <v>3.0058448987345572</v>
      </c>
      <c r="L24" s="50">
        <f t="shared" si="2"/>
        <v>1.7758998356338593</v>
      </c>
      <c r="M24" s="51">
        <f t="shared" si="3"/>
        <v>0.15837641394243673</v>
      </c>
      <c r="N24" s="52">
        <f t="shared" si="0"/>
        <v>0.45227979949964736</v>
      </c>
      <c r="O24">
        <f t="shared" si="1"/>
        <v>0.2375646209136551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3.0058448987345572</v>
      </c>
      <c r="L25" s="50">
        <f t="shared" si="2"/>
        <v>1.7758998356338593</v>
      </c>
      <c r="M25" s="51">
        <f t="shared" si="3"/>
        <v>0.16360033630344828</v>
      </c>
      <c r="N25" s="52">
        <f t="shared" si="0"/>
        <v>0.61588013580309564</v>
      </c>
      <c r="O25">
        <f t="shared" si="1"/>
        <v>0.28630058853103446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3.0058448987345572</v>
      </c>
      <c r="L26" s="50">
        <f t="shared" si="2"/>
        <v>1.7758998356338593</v>
      </c>
      <c r="M26" s="51">
        <f t="shared" si="3"/>
        <v>0.14465349954510864</v>
      </c>
      <c r="N26" s="52">
        <f t="shared" si="0"/>
        <v>0.76053363534820428</v>
      </c>
      <c r="O26">
        <f t="shared" si="1"/>
        <v>0.28930699909021729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3.0058448987345572</v>
      </c>
      <c r="L27" s="50">
        <f t="shared" si="2"/>
        <v>1.7758998356338593</v>
      </c>
      <c r="M27" s="51">
        <f t="shared" si="3"/>
        <v>0.10898688595978678</v>
      </c>
      <c r="N27" s="52">
        <f t="shared" si="0"/>
        <v>0.86952052130799107</v>
      </c>
      <c r="O27">
        <f t="shared" si="1"/>
        <v>0.24522049340952026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3.0058448987345572</v>
      </c>
      <c r="L28" s="50">
        <f t="shared" si="2"/>
        <v>1.7758998356338593</v>
      </c>
      <c r="M28" s="51">
        <f t="shared" si="3"/>
        <v>6.9384624543905704E-2</v>
      </c>
      <c r="N28" s="52">
        <f t="shared" si="0"/>
        <v>0.93890514585189677</v>
      </c>
      <c r="O28">
        <f t="shared" si="1"/>
        <v>0.17346156135976426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3.0058448987345572</v>
      </c>
      <c r="L29" s="50">
        <f t="shared" si="2"/>
        <v>1.7758998356338593</v>
      </c>
      <c r="M29" s="51">
        <f t="shared" si="3"/>
        <v>3.6925125636689371E-2</v>
      </c>
      <c r="N29" s="52">
        <f t="shared" si="0"/>
        <v>0.97583027148858614</v>
      </c>
      <c r="O29">
        <f t="shared" si="1"/>
        <v>0.10154409550089577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3.0058448987345572</v>
      </c>
      <c r="L30" s="50">
        <f t="shared" si="2"/>
        <v>1.7758998356338593</v>
      </c>
      <c r="M30" s="51">
        <f t="shared" si="3"/>
        <v>1.6226824623530312E-2</v>
      </c>
      <c r="N30" s="52">
        <f t="shared" si="0"/>
        <v>0.99205709611211645</v>
      </c>
      <c r="O30">
        <f t="shared" si="1"/>
        <v>4.8680473870590935E-2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3.0058448987345572</v>
      </c>
      <c r="L31" s="50">
        <f t="shared" si="2"/>
        <v>1.7758998356338593</v>
      </c>
      <c r="M31" s="51">
        <f t="shared" si="3"/>
        <v>5.8110423794873745E-3</v>
      </c>
      <c r="N31" s="52">
        <f t="shared" si="0"/>
        <v>0.99786813849160383</v>
      </c>
      <c r="O31">
        <f t="shared" si="1"/>
        <v>1.8885887733333967E-2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3.0058448987345572</v>
      </c>
      <c r="L32" s="50">
        <f t="shared" si="2"/>
        <v>1.7758998356338593</v>
      </c>
      <c r="M32" s="51">
        <f t="shared" si="3"/>
        <v>1.6724107563002022E-3</v>
      </c>
      <c r="N32" s="52">
        <f t="shared" si="0"/>
        <v>0.99954054924790403</v>
      </c>
      <c r="O32">
        <f t="shared" si="1"/>
        <v>5.8534376470507077E-3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3.0058448987345572</v>
      </c>
      <c r="L33" s="50">
        <f t="shared" si="2"/>
        <v>1.7758998356338593</v>
      </c>
      <c r="M33" s="51">
        <f t="shared" si="3"/>
        <v>3.8128003909609909E-4</v>
      </c>
      <c r="N33" s="52">
        <f t="shared" si="0"/>
        <v>0.99992182928700013</v>
      </c>
      <c r="O33">
        <f t="shared" si="1"/>
        <v>1.4298001466103716E-3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3.0058448987345572</v>
      </c>
      <c r="L34" s="50">
        <f t="shared" si="2"/>
        <v>1.7758998356338593</v>
      </c>
      <c r="M34" s="51">
        <f t="shared" si="3"/>
        <v>6.7847947707866396E-5</v>
      </c>
      <c r="N34" s="52">
        <f t="shared" si="0"/>
        <v>0.999989677234708</v>
      </c>
      <c r="O34">
        <f t="shared" si="1"/>
        <v>2.7139179083146558E-4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3.0058448987345572</v>
      </c>
      <c r="L35" s="50">
        <f t="shared" si="2"/>
        <v>1.7758998356338593</v>
      </c>
      <c r="M35" s="51">
        <f t="shared" si="3"/>
        <v>9.2825726640821671E-6</v>
      </c>
      <c r="N35" s="52">
        <f t="shared" si="0"/>
        <v>0.99999895980737208</v>
      </c>
      <c r="O35">
        <f t="shared" si="1"/>
        <v>3.945093382234921E-5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3.0058448987345572</v>
      </c>
      <c r="L36" s="50">
        <f t="shared" si="5"/>
        <v>1.7758998356338593</v>
      </c>
      <c r="M36" s="51">
        <f t="shared" si="3"/>
        <v>9.6155808004816379E-7</v>
      </c>
      <c r="N36" s="52">
        <f t="shared" si="0"/>
        <v>0.99999992136545213</v>
      </c>
      <c r="O36">
        <f t="shared" si="1"/>
        <v>4.327011360216737E-6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3.0058448987345572</v>
      </c>
      <c r="L37" s="50">
        <f t="shared" si="5"/>
        <v>1.7758998356338593</v>
      </c>
      <c r="M37" s="51">
        <f t="shared" si="3"/>
        <v>7.4250164239231253E-8</v>
      </c>
      <c r="N37" s="52">
        <f t="shared" si="0"/>
        <v>0.99999999561561637</v>
      </c>
      <c r="O37">
        <f t="shared" si="1"/>
        <v>3.5268828013634845E-7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3.0058448987345572</v>
      </c>
      <c r="L38" s="50">
        <f t="shared" si="5"/>
        <v>1.7758998356338593</v>
      </c>
      <c r="M38" s="51">
        <f t="shared" si="3"/>
        <v>4.2071237604801581E-9</v>
      </c>
      <c r="N38" s="52">
        <f t="shared" si="0"/>
        <v>0.99999999982274013</v>
      </c>
      <c r="O38">
        <f t="shared" si="1"/>
        <v>2.1035618802400791E-8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3.0058448987345572</v>
      </c>
      <c r="L39" s="50">
        <f t="shared" si="5"/>
        <v>1.7758998356338593</v>
      </c>
      <c r="M39" s="51">
        <f t="shared" si="3"/>
        <v>1.7215096015377185E-10</v>
      </c>
      <c r="N39" s="52">
        <f t="shared" si="0"/>
        <v>0.99999999999489109</v>
      </c>
      <c r="O39">
        <f t="shared" si="1"/>
        <v>9.037925408073022E-10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3.0058448987345572</v>
      </c>
      <c r="L40" s="50">
        <f t="shared" si="5"/>
        <v>1.7758998356338593</v>
      </c>
      <c r="M40" s="51">
        <f t="shared" si="3"/>
        <v>5.0056625511274433E-12</v>
      </c>
      <c r="N40" s="52">
        <f t="shared" si="0"/>
        <v>0.99999999999989675</v>
      </c>
      <c r="O40">
        <f t="shared" si="1"/>
        <v>2.7531144031200938E-11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3.0058448987345572</v>
      </c>
      <c r="L41" s="50">
        <f t="shared" si="5"/>
        <v>1.7758998356338593</v>
      </c>
      <c r="M41" s="51">
        <f t="shared" si="3"/>
        <v>1.0180745135812685E-13</v>
      </c>
      <c r="N41" s="52">
        <f t="shared" si="0"/>
        <v>0.99999999999999856</v>
      </c>
      <c r="O41">
        <f t="shared" si="1"/>
        <v>5.8539284530922941E-13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3.0058448987345572</v>
      </c>
      <c r="L42" s="50">
        <f t="shared" si="5"/>
        <v>1.7758998356338593</v>
      </c>
      <c r="M42" s="51">
        <f t="shared" si="3"/>
        <v>0</v>
      </c>
      <c r="N42" s="52">
        <f t="shared" si="0"/>
        <v>1</v>
      </c>
      <c r="O42">
        <f t="shared" si="1"/>
        <v>0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3.0058448987345572</v>
      </c>
      <c r="L43" s="50">
        <f t="shared" si="5"/>
        <v>1.7758998356338593</v>
      </c>
      <c r="M43" s="51">
        <f t="shared" si="3"/>
        <v>0</v>
      </c>
      <c r="N43" s="52">
        <f t="shared" si="0"/>
        <v>1</v>
      </c>
      <c r="O43">
        <f t="shared" si="1"/>
        <v>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3.0058448987345572</v>
      </c>
      <c r="L44" s="50">
        <f t="shared" si="5"/>
        <v>1.7758998356338593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3.0058448987345572</v>
      </c>
      <c r="L45" s="50">
        <f t="shared" si="5"/>
        <v>1.7758998356338593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3.0058448987345572</v>
      </c>
      <c r="L46" s="50">
        <f t="shared" si="5"/>
        <v>1.7758998356338593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3.0058448987345572</v>
      </c>
      <c r="L47" s="50">
        <f t="shared" si="5"/>
        <v>1.7758998356338593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3.0058448987345572</v>
      </c>
      <c r="L48" s="50">
        <f t="shared" si="5"/>
        <v>1.7758998356338593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3.0058448987345572</v>
      </c>
      <c r="L49" s="50">
        <f t="shared" si="5"/>
        <v>1.7758998356338593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3.0058448987345572</v>
      </c>
      <c r="L50" s="50">
        <f t="shared" si="5"/>
        <v>1.7758998356338593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3.0058448987345572</v>
      </c>
      <c r="L51" s="50">
        <f t="shared" si="5"/>
        <v>1.7758998356338593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3.0058448987345572</v>
      </c>
      <c r="L52" s="50">
        <f t="shared" si="7"/>
        <v>1.7758998356338593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3.0058448987345572</v>
      </c>
      <c r="L53" s="50">
        <f t="shared" si="7"/>
        <v>1.7758998356338593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3.0058448987345572</v>
      </c>
      <c r="L54" s="50">
        <f t="shared" si="7"/>
        <v>1.7758998356338593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3.0058448987345572</v>
      </c>
      <c r="L55" s="50">
        <f t="shared" si="7"/>
        <v>1.7758998356338593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3.0058448987345572</v>
      </c>
      <c r="L56" s="50">
        <f t="shared" si="7"/>
        <v>1.7758998356338593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3.0058448987345572</v>
      </c>
      <c r="L57" s="50">
        <f t="shared" si="7"/>
        <v>1.7758998356338593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3.0058448987345572</v>
      </c>
      <c r="L58" s="50">
        <f t="shared" si="7"/>
        <v>1.7758998356338593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3.0058448987345572</v>
      </c>
      <c r="L59" s="50">
        <f t="shared" si="7"/>
        <v>1.7758998356338593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3.0058448987345572</v>
      </c>
      <c r="L60" s="50">
        <f t="shared" si="7"/>
        <v>1.7758998356338593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3.0058448987345572</v>
      </c>
      <c r="L61" s="50">
        <f t="shared" si="7"/>
        <v>1.7758998356338593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3.0058448987345572</v>
      </c>
      <c r="L62" s="50">
        <f t="shared" si="7"/>
        <v>1.7758998356338593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85"/>
  <sheetViews>
    <sheetView topLeftCell="C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 customHeight="1">
      <c r="A1" s="93"/>
      <c r="B1" s="93"/>
      <c r="C1" s="93"/>
      <c r="D1" s="93"/>
      <c r="E1" s="93"/>
      <c r="I1" s="55" t="s">
        <v>41</v>
      </c>
      <c r="J1" s="1"/>
      <c r="K1" s="94" t="s">
        <v>4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53</v>
      </c>
      <c r="G2" s="9">
        <f>G24</f>
        <v>1.9697310737677138</v>
      </c>
      <c r="I2" s="56">
        <f>G2-I9</f>
        <v>0.12473445443032571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'EPM -Mars'!K3</f>
        <v>2.1619061817436549</v>
      </c>
      <c r="L3" s="66">
        <f>'EPM -Mars'!L3</f>
        <v>3.5127526064074051</v>
      </c>
      <c r="M3" s="66">
        <f>'EPM -Mars'!M3</f>
        <v>1.9457708871662234</v>
      </c>
    </row>
    <row r="4" spans="1:13" ht="18.75">
      <c r="A4" s="7"/>
      <c r="B4" s="22" t="s">
        <v>22</v>
      </c>
      <c r="C4" s="62">
        <f>L6</f>
        <v>2.7112800039065963</v>
      </c>
      <c r="D4" s="9" t="s">
        <v>23</v>
      </c>
      <c r="E4" s="62">
        <f>K6</f>
        <v>2.0741135454178008</v>
      </c>
      <c r="F4" s="8"/>
      <c r="G4" s="8"/>
      <c r="H4" s="8"/>
      <c r="I4" s="8"/>
      <c r="J4" s="3" t="s">
        <v>9</v>
      </c>
      <c r="K4" s="66">
        <f>'EPM -Mars'!K4</f>
        <v>2.1679370078010947</v>
      </c>
      <c r="L4" s="66">
        <f>'EPM -Mars'!L4</f>
        <v>3.1855113534320991</v>
      </c>
      <c r="M4" s="66">
        <f>'EPM -Mars'!M4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1.7376589644441975</v>
      </c>
      <c r="D5" s="7"/>
      <c r="E5" s="7"/>
      <c r="F5" s="8"/>
      <c r="G5" s="8"/>
      <c r="H5" s="8"/>
      <c r="I5" s="8"/>
      <c r="J5" s="3" t="s">
        <v>10</v>
      </c>
      <c r="K5" s="66">
        <f>'EPM -Mars'!K5</f>
        <v>2.1929193123343618</v>
      </c>
      <c r="L5" s="66">
        <f>'EPM -Mars'!L5</f>
        <v>3.1537922609655382</v>
      </c>
      <c r="M5" s="66">
        <f>'EPM -Mars'!M5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'EPM -Mars'!K6</f>
        <v>2.0741135454178008</v>
      </c>
      <c r="L6" s="66">
        <f>'EPM -Mars'!L6</f>
        <v>2.7112800039065963</v>
      </c>
      <c r="M6" s="66">
        <f>'EPM -Mars'!M6</f>
        <v>1.8449966193373881</v>
      </c>
    </row>
    <row r="7" spans="1:13" ht="15.75">
      <c r="A7" s="7"/>
      <c r="B7" s="25">
        <f>1+1/(12*C5)+1/(288*C5*C5)-139/(51840*C5*C5*C5)</f>
        <v>1.0485961501499814</v>
      </c>
      <c r="C7" s="13" t="s">
        <v>26</v>
      </c>
      <c r="D7" s="12"/>
      <c r="E7" s="12"/>
      <c r="J7" s="3" t="s">
        <v>12</v>
      </c>
      <c r="K7" s="66">
        <f>'EPM -Mars'!K7</f>
        <v>2.0812645129552791</v>
      </c>
      <c r="L7" s="66">
        <f>'EPM -Mars'!L7</f>
        <v>3.1236231932986618</v>
      </c>
      <c r="M7" s="66">
        <f>'EPM -Mars'!M7</f>
        <v>1.8621820615795657</v>
      </c>
    </row>
    <row r="8" spans="1:13" ht="15.75">
      <c r="A8" s="7"/>
      <c r="B8" s="26">
        <f>EXP(-C5)</f>
        <v>0.17593178145631663</v>
      </c>
      <c r="C8" s="14"/>
      <c r="D8" s="7"/>
      <c r="E8" s="7"/>
      <c r="G8" s="96"/>
      <c r="I8" s="15" t="s">
        <v>48</v>
      </c>
      <c r="J8" s="3" t="s">
        <v>13</v>
      </c>
      <c r="K8" s="66">
        <f>'EPM -Mars'!K8</f>
        <v>1.9914087789660555</v>
      </c>
      <c r="L8" s="66">
        <f>'EPM -Mars'!L8</f>
        <v>3.0386161280093082</v>
      </c>
      <c r="M8" s="66">
        <f>'EPM -Mars'!M8</f>
        <v>1.7795307443365633</v>
      </c>
    </row>
    <row r="9" spans="1:13" ht="15.75">
      <c r="A9" s="7"/>
      <c r="B9" s="27">
        <f>POWER(C5,C5-1)</f>
        <v>1.5031834927686021</v>
      </c>
      <c r="C9" s="16"/>
      <c r="D9" s="7"/>
      <c r="E9" s="7"/>
      <c r="F9" s="20">
        <f>E20/I9</f>
        <v>0.39779222272672443</v>
      </c>
      <c r="G9" s="97"/>
      <c r="I9" s="63">
        <f>M6</f>
        <v>1.8449966193373881</v>
      </c>
      <c r="J9" s="3" t="s">
        <v>14</v>
      </c>
      <c r="K9" s="66">
        <f>'EPM -Mars'!K9</f>
        <v>1.9816396706193411</v>
      </c>
      <c r="L9" s="66">
        <f>'EPM -Mars'!L9</f>
        <v>3.1395675391135263</v>
      </c>
      <c r="M9" s="66">
        <f>'EPM -Mars'!M9</f>
        <v>1.7734685255597809</v>
      </c>
    </row>
    <row r="10" spans="1:13" ht="15.75">
      <c r="A10" s="7"/>
      <c r="B10" s="28">
        <f>SQRT(C5*2*22/7)</f>
        <v>3.3049096472530657</v>
      </c>
      <c r="C10" s="17"/>
      <c r="D10" s="7"/>
      <c r="E10" s="7"/>
      <c r="G10" s="97"/>
      <c r="J10" s="3" t="s">
        <v>15</v>
      </c>
      <c r="K10" s="66">
        <f>'EPM -Mars'!K10</f>
        <v>1.9590605042987337</v>
      </c>
      <c r="L10" s="66">
        <f>'EPM -Mars'!L10</f>
        <v>2.4761770122387752</v>
      </c>
      <c r="M10" s="66">
        <f>'EPM -Mars'!M10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1.5558684122031001E-2</v>
      </c>
      <c r="H11" s="60" t="s">
        <v>45</v>
      </c>
      <c r="I11" s="60"/>
      <c r="J11" s="3" t="s">
        <v>16</v>
      </c>
      <c r="K11" s="66">
        <f>'EPM -Mars'!K11</f>
        <v>1.7837832332335157</v>
      </c>
      <c r="L11" s="66">
        <f>'EPM -Mars'!L11</f>
        <v>2.8567194441642942</v>
      </c>
      <c r="M11" s="66">
        <f>'EPM -Mars'!M11</f>
        <v>1.5898268398268449</v>
      </c>
    </row>
    <row r="12" spans="1:13" ht="21">
      <c r="A12" s="4" t="s">
        <v>27</v>
      </c>
      <c r="B12" s="29">
        <f>B7*B8*B9*B10</f>
        <v>0.91648243946250951</v>
      </c>
      <c r="C12" s="98"/>
      <c r="D12" s="98"/>
      <c r="E12" s="10"/>
      <c r="F12" t="s">
        <v>42</v>
      </c>
      <c r="G12" s="57">
        <f>(H17-I9)*(H17-I9)</f>
        <v>4.9303806576313238E-32</v>
      </c>
      <c r="H12" s="60" t="s">
        <v>46</v>
      </c>
      <c r="I12" s="64">
        <f>SQRT(G12)</f>
        <v>2.2204460492503131E-16</v>
      </c>
      <c r="J12" s="3" t="s">
        <v>17</v>
      </c>
      <c r="K12" s="66">
        <f>'EPM -Mars'!K12</f>
        <v>1.9682529629574681</v>
      </c>
      <c r="L12" s="66">
        <f>'EPM -Mars'!L12</f>
        <v>2.6459825585540955</v>
      </c>
      <c r="M12" s="66">
        <f>'EPM -Mars'!M12</f>
        <v>1.7494152046783538</v>
      </c>
    </row>
    <row r="13" spans="1:13" ht="18.75">
      <c r="A13" s="7"/>
      <c r="B13" s="22" t="s">
        <v>22</v>
      </c>
      <c r="C13" s="10">
        <f>C4</f>
        <v>2.7112800039065963</v>
      </c>
      <c r="D13" s="9" t="s">
        <v>23</v>
      </c>
      <c r="E13" s="10">
        <f>E4</f>
        <v>2.0741135454178008</v>
      </c>
      <c r="F13" t="s">
        <v>43</v>
      </c>
      <c r="G13" s="57">
        <f>(H17-G2)*(H17-G2)</f>
        <v>1.5558684122030948E-2</v>
      </c>
      <c r="H13" s="60" t="s">
        <v>47</v>
      </c>
      <c r="I13" s="61">
        <f>1-G12/G13</f>
        <v>1</v>
      </c>
      <c r="J13" s="3" t="s">
        <v>18</v>
      </c>
      <c r="K13" s="66">
        <f>'EPM -Mars'!K13</f>
        <v>1.9728443788905725</v>
      </c>
      <c r="L13" s="66">
        <f>'EPM -Mars'!L13</f>
        <v>2.480921418584952</v>
      </c>
      <c r="M13" s="66">
        <f>'EPM -Mars'!M13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1.3688294822220988</v>
      </c>
      <c r="D14" s="7"/>
      <c r="E14" s="7"/>
      <c r="F14" s="99" t="s">
        <v>32</v>
      </c>
      <c r="G14" s="100"/>
      <c r="H14" s="59">
        <f>E13*E13*(B12-B20)</f>
        <v>0.53864635497729763</v>
      </c>
      <c r="J14" s="3" t="s">
        <v>19</v>
      </c>
      <c r="K14" s="66">
        <f>'EPM -Mars'!K14</f>
        <v>1.9905872092104615</v>
      </c>
      <c r="L14" s="66">
        <f>'EPM -Mars'!L14</f>
        <v>2.8185087186494568</v>
      </c>
      <c r="M14" s="66">
        <f>'EPM -Mars'!M14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'EPM -Mars'!K15</f>
        <v>2.0271431082023619</v>
      </c>
      <c r="L15" s="66">
        <f>'EPM -Mars'!L15</f>
        <v>2.9286210197770592</v>
      </c>
      <c r="M15" s="66">
        <f>'EPM -Mars'!M15</f>
        <v>1.809278652257581</v>
      </c>
    </row>
    <row r="16" spans="1:13">
      <c r="A16" s="7"/>
      <c r="B16" s="25">
        <f>1+1/(12*C14)+1/(288*C14*C14)-139/(51840*C14*C14*C14)</f>
        <v>1.0616869615142148</v>
      </c>
      <c r="C16" s="13" t="s">
        <v>26</v>
      </c>
      <c r="D16" s="12"/>
      <c r="E16" s="12"/>
    </row>
    <row r="17" spans="1:15" ht="21">
      <c r="A17" s="7"/>
      <c r="B17" s="26">
        <f>EXP(-C14)</f>
        <v>0.25440457041186598</v>
      </c>
      <c r="C17" s="14"/>
      <c r="D17" s="7"/>
      <c r="E17" s="7"/>
      <c r="F17" s="99" t="s">
        <v>51</v>
      </c>
      <c r="G17" s="100"/>
      <c r="H17" s="35">
        <f>E13*B21</f>
        <v>1.8449966193373883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1.1227670539529129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2.7112800039065963</v>
      </c>
      <c r="L18" s="54">
        <f>E4</f>
        <v>2.0741135454178008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2.9332696826426199</v>
      </c>
      <c r="C19" s="17"/>
      <c r="D19" s="7"/>
      <c r="E19" s="7"/>
      <c r="F19" s="33"/>
      <c r="G19" s="34"/>
      <c r="J19" s="7">
        <v>0.25</v>
      </c>
      <c r="K19" s="50">
        <f>K18</f>
        <v>2.7112800039065963</v>
      </c>
      <c r="L19" s="50">
        <f>L18</f>
        <v>2.0741135454178008</v>
      </c>
      <c r="M19" s="51">
        <f>N19-N18</f>
        <v>3.2205112598739927E-3</v>
      </c>
      <c r="N19" s="52">
        <f t="shared" ref="N19:N49" si="0">WEIBULL(J19,K19,L19,TRUE)</f>
        <v>3.2205112598739927E-3</v>
      </c>
      <c r="O19">
        <f t="shared" ref="O19:O62" si="1">J19*M19</f>
        <v>8.0512781496849817E-4</v>
      </c>
    </row>
    <row r="20" spans="1:15" ht="21">
      <c r="A20" s="4" t="s">
        <v>29</v>
      </c>
      <c r="B20" s="29">
        <f>B21*B21</f>
        <v>0.79127253913906348</v>
      </c>
      <c r="C20" s="88" t="s">
        <v>30</v>
      </c>
      <c r="D20" s="89"/>
      <c r="E20" s="10">
        <f>E13*SQRT(B12-B20)</f>
        <v>0.7339253061295119</v>
      </c>
      <c r="F20" s="34"/>
      <c r="G20" s="34"/>
      <c r="J20" s="7">
        <v>0.5</v>
      </c>
      <c r="K20" s="50">
        <f t="shared" ref="K20:L35" si="2">K19</f>
        <v>2.7112800039065963</v>
      </c>
      <c r="L20" s="50">
        <f t="shared" si="2"/>
        <v>2.0741135454178008</v>
      </c>
      <c r="M20" s="51">
        <f t="shared" ref="M20:M62" si="3">N20-N19</f>
        <v>1.7683155946767726E-2</v>
      </c>
      <c r="N20" s="52">
        <f t="shared" si="0"/>
        <v>2.0903667206641718E-2</v>
      </c>
      <c r="O20">
        <f t="shared" si="1"/>
        <v>8.8415779733838629E-3</v>
      </c>
    </row>
    <row r="21" spans="1:15" ht="21">
      <c r="A21" s="4" t="s">
        <v>31</v>
      </c>
      <c r="B21" s="29">
        <f>B16*B17*B18*B19</f>
        <v>0.88953501287979864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2.7112800039065963</v>
      </c>
      <c r="L21" s="50">
        <f t="shared" si="2"/>
        <v>2.0741135454178008</v>
      </c>
      <c r="M21" s="51">
        <f t="shared" si="3"/>
        <v>4.0548251901637244E-2</v>
      </c>
      <c r="N21" s="52">
        <f t="shared" si="0"/>
        <v>6.1451919108278963E-2</v>
      </c>
      <c r="O21">
        <f t="shared" si="1"/>
        <v>3.0411188926227933E-2</v>
      </c>
    </row>
    <row r="22" spans="1:15">
      <c r="J22" s="7">
        <v>1</v>
      </c>
      <c r="K22" s="50">
        <f t="shared" si="2"/>
        <v>2.7112800039065963</v>
      </c>
      <c r="L22" s="50">
        <f t="shared" si="2"/>
        <v>2.0741135454178008</v>
      </c>
      <c r="M22" s="51">
        <f t="shared" si="3"/>
        <v>6.7753981619165016E-2</v>
      </c>
      <c r="N22" s="52">
        <f t="shared" si="0"/>
        <v>0.12920590072744398</v>
      </c>
      <c r="O22">
        <f t="shared" si="1"/>
        <v>6.7753981619165016E-2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2.7112800039065963</v>
      </c>
      <c r="L23" s="50">
        <f t="shared" si="2"/>
        <v>2.0741135454178008</v>
      </c>
      <c r="M23" s="51">
        <f t="shared" si="3"/>
        <v>9.4601363532436977E-2</v>
      </c>
      <c r="N23" s="52">
        <f t="shared" si="0"/>
        <v>0.22380726425988096</v>
      </c>
      <c r="O23">
        <f t="shared" si="1"/>
        <v>0.11825170441554622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1.9697310737677138</v>
      </c>
      <c r="J24" s="7">
        <f t="shared" ref="J24:J55" si="4">J23+0.25</f>
        <v>1.5</v>
      </c>
      <c r="K24" s="50">
        <f t="shared" si="2"/>
        <v>2.7112800039065963</v>
      </c>
      <c r="L24" s="50">
        <f t="shared" si="2"/>
        <v>2.0741135454178008</v>
      </c>
      <c r="M24" s="51">
        <f t="shared" si="3"/>
        <v>0.11608151201289607</v>
      </c>
      <c r="N24" s="52">
        <f t="shared" si="0"/>
        <v>0.33988877627277703</v>
      </c>
      <c r="O24">
        <f t="shared" si="1"/>
        <v>0.17412226801934411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2.7112800039065963</v>
      </c>
      <c r="L25" s="50">
        <f t="shared" si="2"/>
        <v>2.0741135454178008</v>
      </c>
      <c r="M25" s="51">
        <f t="shared" si="3"/>
        <v>0.12796914846143526</v>
      </c>
      <c r="N25" s="52">
        <f t="shared" si="0"/>
        <v>0.46785792473421228</v>
      </c>
      <c r="O25">
        <f t="shared" si="1"/>
        <v>0.2239460098075117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2.7112800039065963</v>
      </c>
      <c r="L26" s="50">
        <f t="shared" si="2"/>
        <v>2.0741135454178008</v>
      </c>
      <c r="M26" s="51">
        <f t="shared" si="3"/>
        <v>0.12802705138173853</v>
      </c>
      <c r="N26" s="52">
        <f t="shared" si="0"/>
        <v>0.59588497611595082</v>
      </c>
      <c r="O26">
        <f t="shared" si="1"/>
        <v>0.25605410276347706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2.7112800039065963</v>
      </c>
      <c r="L27" s="50">
        <f t="shared" si="2"/>
        <v>2.0741135454178008</v>
      </c>
      <c r="M27" s="51">
        <f t="shared" si="3"/>
        <v>0.11673066576174962</v>
      </c>
      <c r="N27" s="52">
        <f t="shared" si="0"/>
        <v>0.71261564187770043</v>
      </c>
      <c r="O27">
        <f t="shared" si="1"/>
        <v>0.26264399796393667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2.7112800039065963</v>
      </c>
      <c r="L28" s="50">
        <f t="shared" si="2"/>
        <v>2.0741135454178008</v>
      </c>
      <c r="M28" s="51">
        <f t="shared" si="3"/>
        <v>9.709782394634614E-2</v>
      </c>
      <c r="N28" s="52">
        <f t="shared" si="0"/>
        <v>0.80971346582404657</v>
      </c>
      <c r="O28">
        <f t="shared" si="1"/>
        <v>0.24274455986586535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2.7112800039065963</v>
      </c>
      <c r="L29" s="50">
        <f t="shared" si="2"/>
        <v>2.0741135454178008</v>
      </c>
      <c r="M29" s="51">
        <f t="shared" si="3"/>
        <v>7.3625725775712469E-2</v>
      </c>
      <c r="N29" s="52">
        <f t="shared" si="0"/>
        <v>0.88333919159975904</v>
      </c>
      <c r="O29">
        <f t="shared" si="1"/>
        <v>0.20247074588320929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2.7112800039065963</v>
      </c>
      <c r="L30" s="50">
        <f t="shared" si="2"/>
        <v>2.0741135454178008</v>
      </c>
      <c r="M30" s="51">
        <f t="shared" si="3"/>
        <v>5.0793775555290965E-2</v>
      </c>
      <c r="N30" s="52">
        <f t="shared" si="0"/>
        <v>0.93413296715505001</v>
      </c>
      <c r="O30">
        <f t="shared" si="1"/>
        <v>0.1523813266658729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2.7112800039065963</v>
      </c>
      <c r="L31" s="50">
        <f t="shared" si="2"/>
        <v>2.0741135454178008</v>
      </c>
      <c r="M31" s="51">
        <f t="shared" si="3"/>
        <v>3.1798566694876129E-2</v>
      </c>
      <c r="N31" s="52">
        <f t="shared" si="0"/>
        <v>0.96593153384992614</v>
      </c>
      <c r="O31">
        <f t="shared" si="1"/>
        <v>0.10334534175834742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2.7112800039065963</v>
      </c>
      <c r="L32" s="50">
        <f t="shared" si="2"/>
        <v>2.0741135454178008</v>
      </c>
      <c r="M32" s="51">
        <f t="shared" si="3"/>
        <v>1.800837286720991E-2</v>
      </c>
      <c r="N32" s="52">
        <f t="shared" si="0"/>
        <v>0.98393990671713605</v>
      </c>
      <c r="O32">
        <f t="shared" si="1"/>
        <v>6.3029305035234684E-2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2.7112800039065963</v>
      </c>
      <c r="L33" s="50">
        <f t="shared" si="2"/>
        <v>2.0741135454178008</v>
      </c>
      <c r="M33" s="51">
        <f t="shared" si="3"/>
        <v>9.1945755693696452E-3</v>
      </c>
      <c r="N33" s="52">
        <f t="shared" si="0"/>
        <v>0.99313448228650569</v>
      </c>
      <c r="O33">
        <f t="shared" si="1"/>
        <v>3.4479658385136169E-2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2.7112800039065963</v>
      </c>
      <c r="L34" s="50">
        <f t="shared" si="2"/>
        <v>2.0741135454178008</v>
      </c>
      <c r="M34" s="51">
        <f t="shared" si="3"/>
        <v>4.2170686447391414E-3</v>
      </c>
      <c r="N34" s="52">
        <f t="shared" si="0"/>
        <v>0.99735155093124483</v>
      </c>
      <c r="O34">
        <f t="shared" si="1"/>
        <v>1.6868274578956566E-2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2.7112800039065963</v>
      </c>
      <c r="L35" s="50">
        <f t="shared" si="2"/>
        <v>2.0741135454178008</v>
      </c>
      <c r="M35" s="51">
        <f t="shared" si="3"/>
        <v>1.7309466256995032E-3</v>
      </c>
      <c r="N35" s="52">
        <f t="shared" si="0"/>
        <v>0.99908249755694434</v>
      </c>
      <c r="O35">
        <f t="shared" si="1"/>
        <v>7.3565231592228886E-3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2.7112800039065963</v>
      </c>
      <c r="L36" s="50">
        <f t="shared" si="5"/>
        <v>2.0741135454178008</v>
      </c>
      <c r="M36" s="51">
        <f t="shared" si="3"/>
        <v>6.3340860936966781E-4</v>
      </c>
      <c r="N36" s="52">
        <f t="shared" si="0"/>
        <v>0.99971590616631401</v>
      </c>
      <c r="O36">
        <f t="shared" si="1"/>
        <v>2.8503387421635051E-3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2.7112800039065963</v>
      </c>
      <c r="L37" s="50">
        <f t="shared" si="5"/>
        <v>2.0741135454178008</v>
      </c>
      <c r="M37" s="51">
        <f t="shared" si="3"/>
        <v>2.0583528775375282E-4</v>
      </c>
      <c r="N37" s="52">
        <f t="shared" si="0"/>
        <v>0.99992174145406776</v>
      </c>
      <c r="O37">
        <f t="shared" si="1"/>
        <v>9.7771761683032588E-4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2.7112800039065963</v>
      </c>
      <c r="L38" s="50">
        <f t="shared" si="5"/>
        <v>2.0741135454178008</v>
      </c>
      <c r="M38" s="51">
        <f t="shared" si="3"/>
        <v>5.9167673123083908E-5</v>
      </c>
      <c r="N38" s="52">
        <f t="shared" si="0"/>
        <v>0.99998090912719084</v>
      </c>
      <c r="O38">
        <f t="shared" si="1"/>
        <v>2.9583836561541954E-4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2.7112800039065963</v>
      </c>
      <c r="L39" s="50">
        <f t="shared" si="5"/>
        <v>2.0741135454178008</v>
      </c>
      <c r="M39" s="51">
        <f t="shared" si="3"/>
        <v>1.4985216831631121E-5</v>
      </c>
      <c r="N39" s="52">
        <f t="shared" si="0"/>
        <v>0.99999589434402247</v>
      </c>
      <c r="O39">
        <f t="shared" si="1"/>
        <v>7.8672388366063384E-5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2.7112800039065963</v>
      </c>
      <c r="L40" s="50">
        <f t="shared" si="5"/>
        <v>2.0741135454178008</v>
      </c>
      <c r="M40" s="51">
        <f t="shared" si="3"/>
        <v>3.3307144281513601E-6</v>
      </c>
      <c r="N40" s="52">
        <f t="shared" si="0"/>
        <v>0.99999922505845062</v>
      </c>
      <c r="O40">
        <f t="shared" si="1"/>
        <v>1.8318929354832481E-5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2.7112800039065963</v>
      </c>
      <c r="L41" s="50">
        <f t="shared" si="5"/>
        <v>2.0741135454178008</v>
      </c>
      <c r="M41" s="51">
        <f t="shared" si="3"/>
        <v>6.471276061681408E-7</v>
      </c>
      <c r="N41" s="52">
        <f t="shared" si="0"/>
        <v>0.99999987218605679</v>
      </c>
      <c r="O41">
        <f t="shared" si="1"/>
        <v>3.7209837354668096E-6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2.7112800039065963</v>
      </c>
      <c r="L42" s="50">
        <f t="shared" si="5"/>
        <v>2.0741135454178008</v>
      </c>
      <c r="M42" s="51">
        <f t="shared" si="3"/>
        <v>1.0947270823180588E-7</v>
      </c>
      <c r="N42" s="52">
        <f t="shared" si="0"/>
        <v>0.99999998165876502</v>
      </c>
      <c r="O42">
        <f t="shared" si="1"/>
        <v>6.5683624939083529E-7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2.7112800039065963</v>
      </c>
      <c r="L43" s="50">
        <f t="shared" si="5"/>
        <v>2.0741135454178008</v>
      </c>
      <c r="M43" s="51">
        <f t="shared" si="3"/>
        <v>1.6061094454400404E-8</v>
      </c>
      <c r="N43" s="52">
        <f t="shared" si="0"/>
        <v>0.99999999771985948</v>
      </c>
      <c r="O43">
        <f t="shared" si="1"/>
        <v>1.0038184034000253E-7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2.7112800039065963</v>
      </c>
      <c r="L44" s="50">
        <f t="shared" si="5"/>
        <v>2.0741135454178008</v>
      </c>
      <c r="M44" s="51">
        <f t="shared" si="3"/>
        <v>2.0356053509473782E-9</v>
      </c>
      <c r="N44" s="52">
        <f t="shared" si="0"/>
        <v>0.99999999975546483</v>
      </c>
      <c r="O44">
        <f t="shared" si="1"/>
        <v>1.3231434781157958E-8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2.7112800039065963</v>
      </c>
      <c r="L45" s="50">
        <f t="shared" si="5"/>
        <v>2.0741135454178008</v>
      </c>
      <c r="M45" s="51">
        <f t="shared" si="3"/>
        <v>2.2200563609686697E-10</v>
      </c>
      <c r="N45" s="52">
        <f t="shared" si="0"/>
        <v>0.99999999997747047</v>
      </c>
      <c r="O45">
        <f t="shared" si="1"/>
        <v>1.498538043653852E-9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2.7112800039065963</v>
      </c>
      <c r="L46" s="50">
        <f t="shared" si="5"/>
        <v>2.0741135454178008</v>
      </c>
      <c r="M46" s="51">
        <f t="shared" si="3"/>
        <v>2.0753732066225439E-11</v>
      </c>
      <c r="N46" s="52">
        <f t="shared" si="0"/>
        <v>0.9999999999982242</v>
      </c>
      <c r="O46">
        <f t="shared" si="1"/>
        <v>1.4527612446357807E-10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2.7112800039065963</v>
      </c>
      <c r="L47" s="50">
        <f t="shared" si="5"/>
        <v>2.0741135454178008</v>
      </c>
      <c r="M47" s="51">
        <f t="shared" si="3"/>
        <v>1.6565637750431961E-12</v>
      </c>
      <c r="N47" s="52">
        <f t="shared" si="0"/>
        <v>0.99999999999988076</v>
      </c>
      <c r="O47">
        <f t="shared" si="1"/>
        <v>1.2010087369063172E-11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2.7112800039065963</v>
      </c>
      <c r="L48" s="50">
        <f t="shared" si="5"/>
        <v>2.0741135454178008</v>
      </c>
      <c r="M48" s="51">
        <f t="shared" si="3"/>
        <v>1.1246559239452836E-13</v>
      </c>
      <c r="N48" s="52">
        <f t="shared" si="0"/>
        <v>0.99999999999999323</v>
      </c>
      <c r="O48">
        <f t="shared" si="1"/>
        <v>8.4349194295896268E-13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2.7112800039065963</v>
      </c>
      <c r="L49" s="50">
        <f t="shared" si="5"/>
        <v>2.0741135454178008</v>
      </c>
      <c r="M49" s="51">
        <f t="shared" si="3"/>
        <v>6.4392935428259079E-15</v>
      </c>
      <c r="N49" s="52">
        <f t="shared" si="0"/>
        <v>0.99999999999999967</v>
      </c>
      <c r="O49">
        <f t="shared" si="1"/>
        <v>4.9904524956900786E-14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2.7112800039065963</v>
      </c>
      <c r="L50" s="50">
        <f t="shared" si="5"/>
        <v>2.0741135454178008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2.7112800039065963</v>
      </c>
      <c r="L51" s="50">
        <f t="shared" si="5"/>
        <v>2.0741135454178008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2.7112800039065963</v>
      </c>
      <c r="L52" s="50">
        <f t="shared" si="7"/>
        <v>2.0741135454178008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2.7112800039065963</v>
      </c>
      <c r="L53" s="50">
        <f t="shared" si="7"/>
        <v>2.0741135454178008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2.7112800039065963</v>
      </c>
      <c r="L54" s="50">
        <f t="shared" si="7"/>
        <v>2.0741135454178008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2.7112800039065963</v>
      </c>
      <c r="L55" s="50">
        <f t="shared" si="7"/>
        <v>2.0741135454178008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2.7112800039065963</v>
      </c>
      <c r="L56" s="50">
        <f t="shared" si="7"/>
        <v>2.0741135454178008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2.7112800039065963</v>
      </c>
      <c r="L57" s="50">
        <f t="shared" si="7"/>
        <v>2.0741135454178008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2.7112800039065963</v>
      </c>
      <c r="L58" s="50">
        <f t="shared" si="7"/>
        <v>2.0741135454178008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2.7112800039065963</v>
      </c>
      <c r="L59" s="50">
        <f t="shared" si="7"/>
        <v>2.0741135454178008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2.7112800039065963</v>
      </c>
      <c r="L60" s="50">
        <f t="shared" si="7"/>
        <v>2.0741135454178008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2.7112800039065963</v>
      </c>
      <c r="L61" s="50">
        <f t="shared" si="7"/>
        <v>2.0741135454178008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2.7112800039065963</v>
      </c>
      <c r="L62" s="50">
        <f t="shared" si="7"/>
        <v>2.0741135454178008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0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1.8684290926849123</v>
      </c>
      <c r="I2" s="56">
        <f>G2-I9</f>
        <v>0.11901388800655854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'MLM -Sept'!K3</f>
        <v>2.1287985609752269</v>
      </c>
      <c r="L3" s="66">
        <f>'MLM -Sept'!L3</f>
        <v>3.8910873112815763</v>
      </c>
      <c r="M3" s="66">
        <f>'MLM -Sept'!M3</f>
        <v>1.9457708871662234</v>
      </c>
    </row>
    <row r="4" spans="1:13" ht="18.75">
      <c r="A4" s="7"/>
      <c r="B4" s="22" t="s">
        <v>22</v>
      </c>
      <c r="C4" s="10">
        <f>L12</f>
        <v>2.7570300713961449</v>
      </c>
      <c r="D4" s="9" t="s">
        <v>23</v>
      </c>
      <c r="E4" s="10">
        <f>K12</f>
        <v>1.9590518564677533</v>
      </c>
      <c r="F4" s="8"/>
      <c r="G4" s="8"/>
      <c r="H4" s="8"/>
      <c r="I4" s="8"/>
      <c r="J4" s="3" t="s">
        <v>9</v>
      </c>
      <c r="K4" s="66">
        <f>'MLM -Sept'!K4</f>
        <v>2.1473882664186608</v>
      </c>
      <c r="L4" s="66">
        <f>'MLM -Sept'!L4</f>
        <v>3.3784987938130442</v>
      </c>
      <c r="M4" s="66">
        <f>'MLM -Sept'!M4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1.7254182755385077</v>
      </c>
      <c r="D5" s="7"/>
      <c r="E5" s="7"/>
      <c r="F5" s="8"/>
      <c r="G5" s="8"/>
      <c r="H5" s="8"/>
      <c r="I5" s="8"/>
      <c r="J5" s="3" t="s">
        <v>10</v>
      </c>
      <c r="K5" s="66">
        <f>'MLM -Sept'!K5</f>
        <v>2.1721547433992932</v>
      </c>
      <c r="L5" s="66">
        <f>'MLM -Sept'!L5</f>
        <v>3.3233409064678043</v>
      </c>
      <c r="M5" s="66">
        <f>'MLM -Sept'!M5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'MLM -Sept'!K6</f>
        <v>2.0559617323598971</v>
      </c>
      <c r="L6" s="66">
        <f>'MLM -Sept'!L6</f>
        <v>2.7913128689527484</v>
      </c>
      <c r="M6" s="66">
        <f>'MLM -Sept'!M6</f>
        <v>1.8449966193373881</v>
      </c>
    </row>
    <row r="7" spans="1:13" ht="15.75">
      <c r="A7" s="7"/>
      <c r="B7" s="25">
        <f>1+1/(12*C5)+1/(288*C5*C5)-139/(51840*C5*C5*C5)</f>
        <v>1.048941794993056</v>
      </c>
      <c r="C7" s="13" t="s">
        <v>26</v>
      </c>
      <c r="D7" s="12"/>
      <c r="E7" s="12"/>
      <c r="J7" s="3" t="s">
        <v>12</v>
      </c>
      <c r="K7" s="66">
        <f>'MLM -Sept'!K7</f>
        <v>2.0634818654353921</v>
      </c>
      <c r="L7" s="66">
        <f>'MLM -Sept'!L7</f>
        <v>3.3045598313192048</v>
      </c>
      <c r="M7" s="66">
        <f>'MLM -Sept'!M7</f>
        <v>1.8621820615795657</v>
      </c>
    </row>
    <row r="8" spans="1:13" ht="15.75">
      <c r="A8" s="7"/>
      <c r="B8" s="26">
        <f>EXP(-C5)</f>
        <v>0.17809854192762969</v>
      </c>
      <c r="C8" s="14"/>
      <c r="D8" s="7"/>
      <c r="E8" s="7"/>
      <c r="G8" s="96"/>
      <c r="I8" s="15" t="s">
        <v>50</v>
      </c>
      <c r="J8" s="3" t="s">
        <v>13</v>
      </c>
      <c r="K8" s="66">
        <f>'MLM -Sept'!K8</f>
        <v>1.9727844948445672</v>
      </c>
      <c r="L8" s="66">
        <f>'MLM -Sept'!L8</f>
        <v>3.1495937189340926</v>
      </c>
      <c r="M8" s="66">
        <f>'MLM -Sept'!M8</f>
        <v>1.7795307443365633</v>
      </c>
    </row>
    <row r="9" spans="1:13" ht="15.75">
      <c r="A9" s="7"/>
      <c r="B9" s="27">
        <f>POWER(C5,C5-1)</f>
        <v>1.4854140334592403</v>
      </c>
      <c r="C9" s="16"/>
      <c r="D9" s="7"/>
      <c r="E9" s="7"/>
      <c r="F9" s="20">
        <f>E20/I9</f>
        <v>0.39059138559570294</v>
      </c>
      <c r="G9" s="97"/>
      <c r="I9" s="36">
        <f>M12</f>
        <v>1.7494152046783538</v>
      </c>
      <c r="J9" s="3" t="s">
        <v>14</v>
      </c>
      <c r="K9" s="66">
        <f>'MLM -Sept'!K9</f>
        <v>1.956740686328881</v>
      </c>
      <c r="L9" s="66">
        <f>'MLM -Sept'!L9</f>
        <v>3.2121913666431956</v>
      </c>
      <c r="M9" s="66">
        <f>'MLM -Sept'!M9</f>
        <v>1.7734685255597809</v>
      </c>
    </row>
    <row r="10" spans="1:13" ht="15.75">
      <c r="A10" s="7"/>
      <c r="B10" s="28">
        <f>SQRT(C5*2*22/7)</f>
        <v>3.2932485942280314</v>
      </c>
      <c r="C10" s="17"/>
      <c r="D10" s="7"/>
      <c r="E10" s="7"/>
      <c r="G10" s="97"/>
      <c r="J10" s="3" t="s">
        <v>15</v>
      </c>
      <c r="K10" s="66">
        <f>'MLM -Sept'!K10</f>
        <v>1.9533622806030548</v>
      </c>
      <c r="L10" s="66">
        <f>'MLM -Sept'!L10</f>
        <v>2.6036855797365992</v>
      </c>
      <c r="M10" s="66">
        <f>'MLM -Sept'!M10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1.4164305538437659E-2</v>
      </c>
      <c r="H11" s="60" t="s">
        <v>45</v>
      </c>
      <c r="I11" s="60"/>
      <c r="J11" s="3" t="s">
        <v>16</v>
      </c>
      <c r="K11" s="66">
        <f>'MLM -Sept'!K11</f>
        <v>1.7758998356338593</v>
      </c>
      <c r="L11" s="66">
        <f>'MLM -Sept'!L11</f>
        <v>3.0058448987345572</v>
      </c>
      <c r="M11" s="66">
        <f>'MLM -Sept'!M11</f>
        <v>1.5898268398268449</v>
      </c>
    </row>
    <row r="12" spans="1:13" ht="21">
      <c r="A12" s="4" t="s">
        <v>27</v>
      </c>
      <c r="B12" s="29">
        <f>B7*B8*B9*B10</f>
        <v>0.91386867654474724</v>
      </c>
      <c r="C12" s="98"/>
      <c r="D12" s="98"/>
      <c r="E12" s="10"/>
      <c r="F12" t="s">
        <v>42</v>
      </c>
      <c r="G12" s="57">
        <f>(H17-I9)*(H17-I9)</f>
        <v>3.2910975984604212E-5</v>
      </c>
      <c r="H12" s="60" t="s">
        <v>46</v>
      </c>
      <c r="I12" s="60">
        <f>SQRT(G12)</f>
        <v>5.7368088677072215E-3</v>
      </c>
      <c r="J12" s="3" t="s">
        <v>17</v>
      </c>
      <c r="K12" s="66">
        <f>'MLM -Sept'!K12</f>
        <v>1.9590518564677533</v>
      </c>
      <c r="L12" s="66">
        <f>'MLM -Sept'!L12</f>
        <v>2.7570300713961449</v>
      </c>
      <c r="M12" s="66">
        <f>'MLM -Sept'!M12</f>
        <v>1.7494152046783538</v>
      </c>
    </row>
    <row r="13" spans="1:13" ht="18.75">
      <c r="A13" s="7"/>
      <c r="B13" s="22" t="s">
        <v>22</v>
      </c>
      <c r="C13" s="10">
        <f>C4</f>
        <v>2.7570300713961449</v>
      </c>
      <c r="D13" s="9" t="s">
        <v>23</v>
      </c>
      <c r="E13" s="10">
        <f>E4</f>
        <v>1.9590518564677533</v>
      </c>
      <c r="F13" t="s">
        <v>43</v>
      </c>
      <c r="G13" s="57">
        <f>(H17-G2)*(H17-G2)</f>
        <v>1.5562736370614942E-2</v>
      </c>
      <c r="H13" s="60" t="s">
        <v>47</v>
      </c>
      <c r="I13" s="61">
        <f>1-G12/G13</f>
        <v>0.99788527061045984</v>
      </c>
      <c r="J13" s="3" t="s">
        <v>18</v>
      </c>
      <c r="K13" s="66">
        <f>'MLM -Sept'!K13</f>
        <v>1.9716289434336869</v>
      </c>
      <c r="L13" s="66">
        <f>'MLM -Sept'!L13</f>
        <v>2.6155692721578356</v>
      </c>
      <c r="M13" s="66">
        <f>'MLM -Sept'!M13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1.362709137769254</v>
      </c>
      <c r="D14" s="7"/>
      <c r="E14" s="7"/>
      <c r="F14" s="99" t="s">
        <v>32</v>
      </c>
      <c r="G14" s="100"/>
      <c r="H14" s="59">
        <f>E13*E13*(B12-B20)</f>
        <v>0.46690778493770718</v>
      </c>
      <c r="J14" s="3" t="s">
        <v>19</v>
      </c>
      <c r="K14" s="66">
        <f>'MLM -Sept'!K14</f>
        <v>1.9807613736148397</v>
      </c>
      <c r="L14" s="66">
        <f>'MLM -Sept'!L14</f>
        <v>2.9483640783373808</v>
      </c>
      <c r="M14" s="66">
        <f>'MLM -Sept'!M14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'MLM -Sept'!K15</f>
        <v>2.0115012199595923</v>
      </c>
      <c r="L15" s="66">
        <f>'MLM -Sept'!L15</f>
        <v>3.0817565581478483</v>
      </c>
      <c r="M15" s="66">
        <f>'MLM -Sept'!M15</f>
        <v>1.809278652257581</v>
      </c>
    </row>
    <row r="16" spans="1:13">
      <c r="A16" s="7"/>
      <c r="B16" s="25">
        <f>1+1/(12*C14)+1/(288*C14*C14)-139/(51840*C14*C14*C14)</f>
        <v>1.0619629227790777</v>
      </c>
      <c r="C16" s="13" t="s">
        <v>26</v>
      </c>
      <c r="D16" s="12"/>
      <c r="E16" s="12"/>
    </row>
    <row r="17" spans="1:15" ht="21">
      <c r="A17" s="7"/>
      <c r="B17" s="26">
        <f>EXP(-C14)</f>
        <v>0.25596638857042364</v>
      </c>
      <c r="C17" s="14"/>
      <c r="D17" s="7"/>
      <c r="E17" s="7"/>
      <c r="F17" s="99" t="s">
        <v>51</v>
      </c>
      <c r="G17" s="100"/>
      <c r="H17" s="35">
        <f>E13*B21</f>
        <v>1.7436783958106465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1.1187917551869357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2.7570300713961449</v>
      </c>
      <c r="L18" s="54">
        <f>E4</f>
        <v>1.9590518564677533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2.9267046818135913</v>
      </c>
      <c r="C19" s="17"/>
      <c r="D19" s="7"/>
      <c r="E19" s="7"/>
      <c r="F19" s="33"/>
      <c r="G19" s="34"/>
      <c r="J19" s="7">
        <v>0.25</v>
      </c>
      <c r="K19" s="50">
        <f>K18</f>
        <v>2.7570300713961449</v>
      </c>
      <c r="L19" s="50">
        <f>L18</f>
        <v>1.9590518564677533</v>
      </c>
      <c r="M19" s="51">
        <f>N19-N18</f>
        <v>3.4212051405941857E-3</v>
      </c>
      <c r="N19" s="52">
        <f t="shared" ref="N19:N49" si="0">WEIBULL(J19,K19,L19,TRUE)</f>
        <v>3.4212051405941857E-3</v>
      </c>
      <c r="O19">
        <f t="shared" ref="O19:O62" si="1">J19*M19</f>
        <v>8.5530128514854642E-4</v>
      </c>
    </row>
    <row r="20" spans="1:15" ht="21">
      <c r="A20" s="4" t="s">
        <v>29</v>
      </c>
      <c r="B20" s="29">
        <f>B21*B21</f>
        <v>0.79221107472930608</v>
      </c>
      <c r="C20" s="88" t="s">
        <v>30</v>
      </c>
      <c r="D20" s="89"/>
      <c r="E20" s="10">
        <f>E13*SQRT(B12-B20)</f>
        <v>0.68330650877750843</v>
      </c>
      <c r="F20" s="34"/>
      <c r="G20" s="34"/>
      <c r="J20" s="7">
        <v>0.5</v>
      </c>
      <c r="K20" s="50">
        <f t="shared" ref="K20:L35" si="2">K19</f>
        <v>2.7570300713961449</v>
      </c>
      <c r="L20" s="50">
        <f t="shared" si="2"/>
        <v>1.9590518564677533</v>
      </c>
      <c r="M20" s="51">
        <f t="shared" ref="M20:M62" si="3">N20-N19</f>
        <v>1.9479606318410281E-2</v>
      </c>
      <c r="N20" s="52">
        <f t="shared" si="0"/>
        <v>2.2900811459004466E-2</v>
      </c>
      <c r="O20">
        <f t="shared" si="1"/>
        <v>9.7398031592051404E-3</v>
      </c>
    </row>
    <row r="21" spans="1:15" ht="21">
      <c r="A21" s="4" t="s">
        <v>31</v>
      </c>
      <c r="B21" s="29">
        <f>B16*B17*B18*B19</f>
        <v>0.89006239934585829</v>
      </c>
      <c r="C21" s="90"/>
      <c r="D21" s="91"/>
      <c r="E21" s="19"/>
      <c r="F21" s="37" t="s">
        <v>33</v>
      </c>
      <c r="G21" s="38">
        <f>I9-H17</f>
        <v>5.7368088677072215E-3</v>
      </c>
      <c r="J21" s="7">
        <v>0.75</v>
      </c>
      <c r="K21" s="50">
        <f t="shared" si="2"/>
        <v>2.7570300713961449</v>
      </c>
      <c r="L21" s="50">
        <f t="shared" si="2"/>
        <v>1.9590518564677533</v>
      </c>
      <c r="M21" s="51">
        <f t="shared" si="3"/>
        <v>4.5500739259823897E-2</v>
      </c>
      <c r="N21" s="52">
        <f t="shared" si="0"/>
        <v>6.8401550718828363E-2</v>
      </c>
      <c r="O21">
        <f t="shared" si="1"/>
        <v>3.4125554444867923E-2</v>
      </c>
    </row>
    <row r="22" spans="1:15">
      <c r="J22" s="7">
        <v>1</v>
      </c>
      <c r="K22" s="50">
        <f t="shared" si="2"/>
        <v>2.7570300713961449</v>
      </c>
      <c r="L22" s="50">
        <f t="shared" si="2"/>
        <v>1.9590518564677533</v>
      </c>
      <c r="M22" s="51">
        <f t="shared" si="3"/>
        <v>7.6561328089295833E-2</v>
      </c>
      <c r="N22" s="52">
        <f t="shared" si="0"/>
        <v>0.1449628788081242</v>
      </c>
      <c r="O22">
        <f t="shared" si="1"/>
        <v>7.6561328089295833E-2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2.7570300713961449</v>
      </c>
      <c r="L23" s="50">
        <f t="shared" si="2"/>
        <v>1.9590518564677533</v>
      </c>
      <c r="M23" s="51">
        <f t="shared" si="3"/>
        <v>0.10657695626448804</v>
      </c>
      <c r="N23" s="52">
        <f t="shared" si="0"/>
        <v>0.25153983507261224</v>
      </c>
      <c r="O23">
        <f t="shared" si="1"/>
        <v>0.13322119533061005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1.8684290926849123</v>
      </c>
      <c r="J24" s="7">
        <f t="shared" ref="J24:J55" si="4">J23+0.25</f>
        <v>1.5</v>
      </c>
      <c r="K24" s="50">
        <f t="shared" si="2"/>
        <v>2.7570300713961449</v>
      </c>
      <c r="L24" s="50">
        <f t="shared" si="2"/>
        <v>1.9590518564677533</v>
      </c>
      <c r="M24" s="51">
        <f t="shared" si="3"/>
        <v>0.12903989529470661</v>
      </c>
      <c r="N24" s="52">
        <f t="shared" si="0"/>
        <v>0.38057973036731885</v>
      </c>
      <c r="O24">
        <f t="shared" si="1"/>
        <v>0.19355984294205991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2.7570300713961449</v>
      </c>
      <c r="L25" s="50">
        <f t="shared" si="2"/>
        <v>1.9590518564677533</v>
      </c>
      <c r="M25" s="51">
        <f t="shared" si="3"/>
        <v>0.13877630007950925</v>
      </c>
      <c r="N25" s="52">
        <f t="shared" si="0"/>
        <v>0.5193560304468281</v>
      </c>
      <c r="O25">
        <f t="shared" si="1"/>
        <v>0.24285852513914119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2.7570300713961449</v>
      </c>
      <c r="L26" s="50">
        <f t="shared" si="2"/>
        <v>1.9590518564677533</v>
      </c>
      <c r="M26" s="51">
        <f t="shared" si="3"/>
        <v>0.13373444679296986</v>
      </c>
      <c r="N26" s="52">
        <f t="shared" si="0"/>
        <v>0.65309047723979796</v>
      </c>
      <c r="O26">
        <f t="shared" si="1"/>
        <v>0.26746889358593973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2.7570300713961449</v>
      </c>
      <c r="L27" s="50">
        <f t="shared" si="2"/>
        <v>1.9590518564677533</v>
      </c>
      <c r="M27" s="51">
        <f t="shared" si="3"/>
        <v>0.11580093681158099</v>
      </c>
      <c r="N27" s="52">
        <f t="shared" si="0"/>
        <v>0.76889141405137895</v>
      </c>
      <c r="O27">
        <f t="shared" si="1"/>
        <v>0.2605521078260572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2.7570300713961449</v>
      </c>
      <c r="L28" s="50">
        <f t="shared" si="2"/>
        <v>1.9590518564677533</v>
      </c>
      <c r="M28" s="51">
        <f t="shared" si="3"/>
        <v>9.0057534809008022E-2</v>
      </c>
      <c r="N28" s="52">
        <f t="shared" si="0"/>
        <v>0.85894894886038697</v>
      </c>
      <c r="O28">
        <f t="shared" si="1"/>
        <v>0.22514383702252005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2.7570300713961449</v>
      </c>
      <c r="L29" s="50">
        <f t="shared" si="2"/>
        <v>1.9590518564677533</v>
      </c>
      <c r="M29" s="51">
        <f t="shared" si="3"/>
        <v>6.275549500082056E-2</v>
      </c>
      <c r="N29" s="52">
        <f t="shared" si="0"/>
        <v>0.92170444386120753</v>
      </c>
      <c r="O29">
        <f t="shared" si="1"/>
        <v>0.17257761125225654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2.7570300713961449</v>
      </c>
      <c r="L30" s="50">
        <f t="shared" si="2"/>
        <v>1.9590518564677533</v>
      </c>
      <c r="M30" s="51">
        <f t="shared" si="3"/>
        <v>3.9047808432113085E-2</v>
      </c>
      <c r="N30" s="52">
        <f t="shared" si="0"/>
        <v>0.96075225229332062</v>
      </c>
      <c r="O30">
        <f t="shared" si="1"/>
        <v>0.11714342529633925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2.7570300713961449</v>
      </c>
      <c r="L31" s="50">
        <f t="shared" si="2"/>
        <v>1.9590518564677533</v>
      </c>
      <c r="M31" s="51">
        <f t="shared" si="3"/>
        <v>2.1603908563884833E-2</v>
      </c>
      <c r="N31" s="52">
        <f t="shared" si="0"/>
        <v>0.98235616085720545</v>
      </c>
      <c r="O31">
        <f t="shared" si="1"/>
        <v>7.0212702832625706E-2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2.7570300713961449</v>
      </c>
      <c r="L32" s="50">
        <f t="shared" si="2"/>
        <v>1.9590518564677533</v>
      </c>
      <c r="M32" s="51">
        <f t="shared" si="3"/>
        <v>1.0578765878233254E-2</v>
      </c>
      <c r="N32" s="52">
        <f t="shared" si="0"/>
        <v>0.99293492673543871</v>
      </c>
      <c r="O32">
        <f t="shared" si="1"/>
        <v>3.7025680573816389E-2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2.7570300713961449</v>
      </c>
      <c r="L33" s="50">
        <f t="shared" si="2"/>
        <v>1.9590518564677533</v>
      </c>
      <c r="M33" s="51">
        <f t="shared" si="3"/>
        <v>4.5619350142663828E-3</v>
      </c>
      <c r="N33" s="52">
        <f t="shared" si="0"/>
        <v>0.99749686174970509</v>
      </c>
      <c r="O33">
        <f t="shared" si="1"/>
        <v>1.7107256303498936E-2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2.7570300713961449</v>
      </c>
      <c r="L34" s="50">
        <f t="shared" si="2"/>
        <v>1.9590518564677533</v>
      </c>
      <c r="M34" s="51">
        <f t="shared" si="3"/>
        <v>1.7235829049159213E-3</v>
      </c>
      <c r="N34" s="52">
        <f t="shared" si="0"/>
        <v>0.99922044465462101</v>
      </c>
      <c r="O34">
        <f t="shared" si="1"/>
        <v>6.894331619663685E-3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2.7570300713961449</v>
      </c>
      <c r="L35" s="50">
        <f t="shared" si="2"/>
        <v>1.9590518564677533</v>
      </c>
      <c r="M35" s="51">
        <f t="shared" si="3"/>
        <v>5.6752487963762643E-4</v>
      </c>
      <c r="N35" s="52">
        <f t="shared" si="0"/>
        <v>0.99978796953425864</v>
      </c>
      <c r="O35">
        <f t="shared" si="1"/>
        <v>2.4119807384599123E-3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2.7570300713961449</v>
      </c>
      <c r="L36" s="50">
        <f t="shared" si="5"/>
        <v>1.9590518564677533</v>
      </c>
      <c r="M36" s="51">
        <f t="shared" si="3"/>
        <v>1.6198366062691871E-4</v>
      </c>
      <c r="N36" s="52">
        <f t="shared" si="0"/>
        <v>0.99994995319488555</v>
      </c>
      <c r="O36">
        <f t="shared" si="1"/>
        <v>7.2892647282113421E-4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2.7570300713961449</v>
      </c>
      <c r="L37" s="50">
        <f t="shared" si="5"/>
        <v>1.9590518564677533</v>
      </c>
      <c r="M37" s="51">
        <f t="shared" si="3"/>
        <v>3.9859529370245284E-5</v>
      </c>
      <c r="N37" s="52">
        <f t="shared" si="0"/>
        <v>0.9999898127242558</v>
      </c>
      <c r="O37">
        <f t="shared" si="1"/>
        <v>1.893327645086651E-4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2.7570300713961449</v>
      </c>
      <c r="L38" s="50">
        <f t="shared" si="5"/>
        <v>1.9590518564677533</v>
      </c>
      <c r="M38" s="51">
        <f t="shared" si="3"/>
        <v>8.4099920033553488E-6</v>
      </c>
      <c r="N38" s="52">
        <f t="shared" si="0"/>
        <v>0.99999822271625916</v>
      </c>
      <c r="O38">
        <f t="shared" si="1"/>
        <v>4.2049960016776744E-5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2.7570300713961449</v>
      </c>
      <c r="L39" s="50">
        <f t="shared" si="5"/>
        <v>1.9590518564677533</v>
      </c>
      <c r="M39" s="51">
        <f t="shared" si="3"/>
        <v>1.5131523356526344E-6</v>
      </c>
      <c r="N39" s="52">
        <f t="shared" si="0"/>
        <v>0.99999973586859481</v>
      </c>
      <c r="O39">
        <f t="shared" si="1"/>
        <v>7.9440497621763306E-6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2.7570300713961449</v>
      </c>
      <c r="L40" s="50">
        <f t="shared" si="5"/>
        <v>1.9590518564677533</v>
      </c>
      <c r="M40" s="51">
        <f t="shared" si="3"/>
        <v>2.3089396961051278E-7</v>
      </c>
      <c r="N40" s="52">
        <f t="shared" si="0"/>
        <v>0.99999996676256442</v>
      </c>
      <c r="O40">
        <f t="shared" si="1"/>
        <v>1.2699168328578203E-6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2.7570300713961449</v>
      </c>
      <c r="L41" s="50">
        <f t="shared" si="5"/>
        <v>1.9590518564677533</v>
      </c>
      <c r="M41" s="51">
        <f t="shared" si="3"/>
        <v>2.9717060257006267E-8</v>
      </c>
      <c r="N41" s="52">
        <f t="shared" si="0"/>
        <v>0.99999999647962468</v>
      </c>
      <c r="O41">
        <f t="shared" si="1"/>
        <v>1.7087309647778604E-7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2.7570300713961449</v>
      </c>
      <c r="L42" s="50">
        <f t="shared" si="5"/>
        <v>1.9590518564677533</v>
      </c>
      <c r="M42" s="51">
        <f t="shared" si="3"/>
        <v>3.2083838918950391E-9</v>
      </c>
      <c r="N42" s="52">
        <f t="shared" si="0"/>
        <v>0.99999999968800857</v>
      </c>
      <c r="O42">
        <f t="shared" si="1"/>
        <v>1.9250303351370235E-8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2.7570300713961449</v>
      </c>
      <c r="L43" s="50">
        <f t="shared" si="5"/>
        <v>1.9590518564677533</v>
      </c>
      <c r="M43" s="51">
        <f t="shared" si="3"/>
        <v>2.8899005410920608E-10</v>
      </c>
      <c r="N43" s="52">
        <f t="shared" si="0"/>
        <v>0.99999999997699862</v>
      </c>
      <c r="O43">
        <f t="shared" si="1"/>
        <v>1.806187838182538E-9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2.7570300713961449</v>
      </c>
      <c r="L44" s="50">
        <f t="shared" si="5"/>
        <v>1.9590518564677533</v>
      </c>
      <c r="M44" s="51">
        <f t="shared" si="3"/>
        <v>2.1598833832570108E-11</v>
      </c>
      <c r="N44" s="52">
        <f t="shared" si="0"/>
        <v>0.99999999999859746</v>
      </c>
      <c r="O44">
        <f t="shared" si="1"/>
        <v>1.403924199117057E-10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2.7570300713961449</v>
      </c>
      <c r="L45" s="50">
        <f t="shared" si="5"/>
        <v>1.9590518564677533</v>
      </c>
      <c r="M45" s="51">
        <f t="shared" si="3"/>
        <v>1.3322676295501878E-12</v>
      </c>
      <c r="N45" s="52">
        <f t="shared" si="0"/>
        <v>0.99999999999992972</v>
      </c>
      <c r="O45">
        <f t="shared" si="1"/>
        <v>8.992806499463768E-12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2.7570300713961449</v>
      </c>
      <c r="L46" s="50">
        <f t="shared" si="5"/>
        <v>1.9590518564677533</v>
      </c>
      <c r="M46" s="51">
        <f t="shared" si="3"/>
        <v>6.7390537594747002E-14</v>
      </c>
      <c r="N46" s="52">
        <f t="shared" si="0"/>
        <v>0.99999999999999711</v>
      </c>
      <c r="O46">
        <f t="shared" si="1"/>
        <v>4.7173376316322901E-13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2.7570300713961449</v>
      </c>
      <c r="L47" s="50">
        <f t="shared" si="5"/>
        <v>1.9590518564677533</v>
      </c>
      <c r="M47" s="51">
        <f t="shared" si="3"/>
        <v>2.7755575615628914E-15</v>
      </c>
      <c r="N47" s="52">
        <f t="shared" si="0"/>
        <v>0.99999999999999989</v>
      </c>
      <c r="O47">
        <f t="shared" si="1"/>
        <v>2.0122792321330962E-14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2.7570300713961449</v>
      </c>
      <c r="L48" s="50">
        <f t="shared" si="5"/>
        <v>1.9590518564677533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2.7570300713961449</v>
      </c>
      <c r="L49" s="50">
        <f t="shared" si="5"/>
        <v>1.9590518564677533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2.7570300713961449</v>
      </c>
      <c r="L50" s="50">
        <f t="shared" si="5"/>
        <v>1.9590518564677533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2.7570300713961449</v>
      </c>
      <c r="L51" s="50">
        <f t="shared" si="5"/>
        <v>1.9590518564677533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2.7570300713961449</v>
      </c>
      <c r="L52" s="50">
        <f t="shared" si="7"/>
        <v>1.9590518564677533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2.7570300713961449</v>
      </c>
      <c r="L53" s="50">
        <f t="shared" si="7"/>
        <v>1.9590518564677533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2.7570300713961449</v>
      </c>
      <c r="L54" s="50">
        <f t="shared" si="7"/>
        <v>1.9590518564677533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2.7570300713961449</v>
      </c>
      <c r="L55" s="50">
        <f t="shared" si="7"/>
        <v>1.9590518564677533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2.7570300713961449</v>
      </c>
      <c r="L56" s="50">
        <f t="shared" si="7"/>
        <v>1.9590518564677533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2.7570300713961449</v>
      </c>
      <c r="L57" s="50">
        <f t="shared" si="7"/>
        <v>1.9590518564677533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2.7570300713961449</v>
      </c>
      <c r="L58" s="50">
        <f t="shared" si="7"/>
        <v>1.9590518564677533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2.7570300713961449</v>
      </c>
      <c r="L59" s="50">
        <f t="shared" si="7"/>
        <v>1.9590518564677533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2.7570300713961449</v>
      </c>
      <c r="L60" s="50">
        <f t="shared" si="7"/>
        <v>1.9590518564677533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2.7570300713961449</v>
      </c>
      <c r="L61" s="50">
        <f t="shared" si="7"/>
        <v>1.9590518564677533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2.7570300713961449</v>
      </c>
      <c r="L62" s="50">
        <f t="shared" si="7"/>
        <v>1.9590518564677533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0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1.8765258520802137</v>
      </c>
      <c r="I2" s="56">
        <f>G2-I9</f>
        <v>0.12615655214443922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'MLM -Oct'!K3</f>
        <v>2.1287985609752269</v>
      </c>
      <c r="L3" s="66">
        <f>'MLM -Oct'!L3</f>
        <v>3.8910873112815763</v>
      </c>
      <c r="M3" s="66">
        <f>'MLM -Oct'!M3</f>
        <v>1.9457708871662234</v>
      </c>
    </row>
    <row r="4" spans="1:13" ht="18.75">
      <c r="A4" s="7"/>
      <c r="B4" s="22" t="s">
        <v>22</v>
      </c>
      <c r="C4" s="10">
        <f>L13</f>
        <v>2.6155692721578356</v>
      </c>
      <c r="D4" s="9" t="s">
        <v>23</v>
      </c>
      <c r="E4" s="10">
        <f>K13</f>
        <v>1.9716289434336869</v>
      </c>
      <c r="F4" s="8"/>
      <c r="G4" s="8"/>
      <c r="H4" s="8"/>
      <c r="I4" s="8"/>
      <c r="J4" s="3" t="s">
        <v>9</v>
      </c>
      <c r="K4" s="66">
        <f>'MLM -Oct'!K4</f>
        <v>2.1473882664186608</v>
      </c>
      <c r="L4" s="66">
        <f>'MLM -Oct'!L4</f>
        <v>3.3784987938130442</v>
      </c>
      <c r="M4" s="66">
        <f>'MLM -Oct'!M4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1.764651894824413</v>
      </c>
      <c r="D5" s="7"/>
      <c r="E5" s="7"/>
      <c r="F5" s="8"/>
      <c r="G5" s="8"/>
      <c r="H5" s="8"/>
      <c r="I5" s="8"/>
      <c r="J5" s="3" t="s">
        <v>10</v>
      </c>
      <c r="K5" s="66">
        <f>'MLM -Oct'!K5</f>
        <v>2.1721547433992932</v>
      </c>
      <c r="L5" s="66">
        <f>'MLM -Oct'!L5</f>
        <v>3.3233409064678043</v>
      </c>
      <c r="M5" s="66">
        <f>'MLM -Oct'!M5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'MLM -Oct'!K6</f>
        <v>2.0559617323598971</v>
      </c>
      <c r="L6" s="66">
        <f>'MLM -Oct'!L6</f>
        <v>2.7913128689527484</v>
      </c>
      <c r="M6" s="66">
        <f>'MLM -Oct'!M6</f>
        <v>1.8449966193373881</v>
      </c>
    </row>
    <row r="7" spans="1:13" ht="15.75">
      <c r="A7" s="7"/>
      <c r="B7" s="25">
        <f>1+1/(12*C5)+1/(288*C5*C5)-139/(51840*C5*C5*C5)</f>
        <v>1.0478507572753604</v>
      </c>
      <c r="C7" s="13" t="s">
        <v>26</v>
      </c>
      <c r="D7" s="12"/>
      <c r="E7" s="12"/>
      <c r="J7" s="3" t="s">
        <v>12</v>
      </c>
      <c r="K7" s="66">
        <f>'MLM -Oct'!K7</f>
        <v>2.0634818654353921</v>
      </c>
      <c r="L7" s="66">
        <f>'MLM -Oct'!L7</f>
        <v>3.3045598313192048</v>
      </c>
      <c r="M7" s="66">
        <f>'MLM -Oct'!M7</f>
        <v>1.8621820615795657</v>
      </c>
    </row>
    <row r="8" spans="1:13" ht="15.75">
      <c r="A8" s="7"/>
      <c r="B8" s="26">
        <f>EXP(-C5)</f>
        <v>0.17124638786448093</v>
      </c>
      <c r="C8" s="14"/>
      <c r="D8" s="7"/>
      <c r="E8" s="7"/>
      <c r="G8" s="96"/>
      <c r="I8" s="15" t="s">
        <v>50</v>
      </c>
      <c r="J8" s="3" t="s">
        <v>13</v>
      </c>
      <c r="K8" s="66">
        <f>'MLM -Oct'!K8</f>
        <v>1.9727844948445672</v>
      </c>
      <c r="L8" s="66">
        <f>'MLM -Oct'!L8</f>
        <v>3.1495937189340926</v>
      </c>
      <c r="M8" s="66">
        <f>'MLM -Oct'!M8</f>
        <v>1.7795307443365633</v>
      </c>
    </row>
    <row r="9" spans="1:13" ht="15.75">
      <c r="A9" s="7"/>
      <c r="B9" s="27">
        <f>POWER(C5,C5-1)</f>
        <v>1.5438613946730366</v>
      </c>
      <c r="C9" s="16"/>
      <c r="D9" s="7"/>
      <c r="E9" s="7"/>
      <c r="F9" s="20">
        <f>E20/I9</f>
        <v>0.41113239020510084</v>
      </c>
      <c r="G9" s="97"/>
      <c r="I9" s="36">
        <f>M13</f>
        <v>1.7503692999357745</v>
      </c>
      <c r="J9" s="3" t="s">
        <v>14</v>
      </c>
      <c r="K9" s="66">
        <f>'MLM -Oct'!K9</f>
        <v>1.956740686328881</v>
      </c>
      <c r="L9" s="66">
        <f>'MLM -Oct'!L9</f>
        <v>3.2121913666431956</v>
      </c>
      <c r="M9" s="66">
        <f>'MLM -Oct'!M9</f>
        <v>1.7734685255597809</v>
      </c>
    </row>
    <row r="10" spans="1:13" ht="15.75">
      <c r="A10" s="7"/>
      <c r="B10" s="28">
        <f>SQRT(C5*2*22/7)</f>
        <v>3.3304800892079505</v>
      </c>
      <c r="C10" s="17"/>
      <c r="D10" s="7"/>
      <c r="E10" s="7"/>
      <c r="G10" s="97"/>
      <c r="J10" s="3" t="s">
        <v>15</v>
      </c>
      <c r="K10" s="66">
        <f>'MLM -Oct'!K10</f>
        <v>1.9533622806030548</v>
      </c>
      <c r="L10" s="66">
        <f>'MLM -Oct'!L10</f>
        <v>2.6036855797365992</v>
      </c>
      <c r="M10" s="66">
        <f>'MLM -Oct'!M10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1.591547564897261E-2</v>
      </c>
      <c r="H11" s="60" t="s">
        <v>45</v>
      </c>
      <c r="I11" s="60"/>
      <c r="J11" s="3" t="s">
        <v>16</v>
      </c>
      <c r="K11" s="66">
        <f>'MLM -Oct'!K11</f>
        <v>1.7758998356338593</v>
      </c>
      <c r="L11" s="66">
        <f>'MLM -Oct'!L11</f>
        <v>3.0058448987345572</v>
      </c>
      <c r="M11" s="66">
        <f>'MLM -Oct'!M11</f>
        <v>1.5898268398268449</v>
      </c>
    </row>
    <row r="12" spans="1:13" ht="21">
      <c r="A12" s="4" t="s">
        <v>27</v>
      </c>
      <c r="B12" s="29">
        <f>B7*B8*B9*B10</f>
        <v>0.92264790579979672</v>
      </c>
      <c r="C12" s="98"/>
      <c r="D12" s="98"/>
      <c r="E12" s="10"/>
      <c r="F12" t="s">
        <v>42</v>
      </c>
      <c r="G12" s="57">
        <f>(H17-I9)*(H17-I9)</f>
        <v>2.0084222477501023E-6</v>
      </c>
      <c r="H12" s="60" t="s">
        <v>46</v>
      </c>
      <c r="I12" s="60">
        <f>SQRT(G12)</f>
        <v>1.4171881483240334E-3</v>
      </c>
      <c r="J12" s="3" t="s">
        <v>17</v>
      </c>
      <c r="K12" s="66">
        <f>'MLM -Oct'!K12</f>
        <v>1.9590518564677533</v>
      </c>
      <c r="L12" s="66">
        <f>'MLM -Oct'!L12</f>
        <v>2.7570300713961449</v>
      </c>
      <c r="M12" s="66">
        <f>'MLM -Oct'!M12</f>
        <v>1.7494152046783538</v>
      </c>
    </row>
    <row r="13" spans="1:13" ht="18.75">
      <c r="A13" s="7"/>
      <c r="B13" s="22" t="s">
        <v>22</v>
      </c>
      <c r="C13" s="10">
        <f>C4</f>
        <v>2.6155692721578356</v>
      </c>
      <c r="D13" s="9" t="s">
        <v>23</v>
      </c>
      <c r="E13" s="10">
        <f>E4</f>
        <v>1.9716289434336869</v>
      </c>
      <c r="F13" t="s">
        <v>43</v>
      </c>
      <c r="G13" s="57">
        <f>(H17-G2)*(H17-G2)</f>
        <v>1.5559908930155316E-2</v>
      </c>
      <c r="H13" s="60" t="s">
        <v>47</v>
      </c>
      <c r="I13" s="61">
        <f>1-G12/G13</f>
        <v>0.99987092326460492</v>
      </c>
      <c r="J13" s="3" t="s">
        <v>18</v>
      </c>
      <c r="K13" s="66">
        <f>'MLM -Oct'!K13</f>
        <v>1.9716289434336869</v>
      </c>
      <c r="L13" s="66">
        <f>'MLM -Oct'!L13</f>
        <v>2.6155692721578356</v>
      </c>
      <c r="M13" s="66">
        <f>'MLM -Oct'!M13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1.3823259474122065</v>
      </c>
      <c r="D14" s="7"/>
      <c r="E14" s="7"/>
      <c r="F14" s="99" t="s">
        <v>32</v>
      </c>
      <c r="G14" s="100"/>
      <c r="H14" s="59">
        <f>E13*E13*(B12-B20)</f>
        <v>0.51787239450685296</v>
      </c>
      <c r="J14" s="3" t="s">
        <v>19</v>
      </c>
      <c r="K14" s="66">
        <f>'MLM -Oct'!K14</f>
        <v>1.9807613736148397</v>
      </c>
      <c r="L14" s="66">
        <f>'MLM -Oct'!L14</f>
        <v>2.9483640783373808</v>
      </c>
      <c r="M14" s="66">
        <f>'MLM -Oct'!M14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'MLM -Oct'!K15</f>
        <v>2.0115012199595923</v>
      </c>
      <c r="L15" s="66">
        <f>'MLM -Oct'!L15</f>
        <v>3.0817565581478483</v>
      </c>
      <c r="M15" s="66">
        <f>'MLM -Oct'!M15</f>
        <v>1.809278652257581</v>
      </c>
    </row>
    <row r="16" spans="1:13">
      <c r="A16" s="7"/>
      <c r="B16" s="25">
        <f>1+1/(12*C14)+1/(288*C14*C14)-139/(51840*C14*C14*C14)</f>
        <v>1.0610868751964824</v>
      </c>
      <c r="C16" s="13" t="s">
        <v>26</v>
      </c>
      <c r="D16" s="12"/>
      <c r="E16" s="12"/>
    </row>
    <row r="17" spans="1:15" ht="21">
      <c r="A17" s="7"/>
      <c r="B17" s="26">
        <f>EXP(-C14)</f>
        <v>0.25099407457191752</v>
      </c>
      <c r="C17" s="14"/>
      <c r="D17" s="7"/>
      <c r="E17" s="7"/>
      <c r="F17" s="99" t="s">
        <v>51</v>
      </c>
      <c r="G17" s="100"/>
      <c r="H17" s="35">
        <f>E13*B21</f>
        <v>1.7517864880840985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1.1317722139463817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2.6155692721578356</v>
      </c>
      <c r="L18" s="54">
        <f>E4</f>
        <v>1.9716289434336869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2.94769502410993</v>
      </c>
      <c r="C19" s="17"/>
      <c r="D19" s="7"/>
      <c r="E19" s="7"/>
      <c r="F19" s="33"/>
      <c r="G19" s="34"/>
      <c r="J19" s="7">
        <v>0.25</v>
      </c>
      <c r="K19" s="50">
        <f>K18</f>
        <v>2.6155692721578356</v>
      </c>
      <c r="L19" s="50">
        <f>L18</f>
        <v>1.9716289434336869</v>
      </c>
      <c r="M19" s="51">
        <f>N19-N18</f>
        <v>4.4994126041097982E-3</v>
      </c>
      <c r="N19" s="52">
        <f t="shared" ref="N19:N49" si="0">WEIBULL(J19,K19,L19,TRUE)</f>
        <v>4.4994126041097982E-3</v>
      </c>
      <c r="O19">
        <f t="shared" ref="O19:O62" si="1">J19*M19</f>
        <v>1.1248531510274495E-3</v>
      </c>
    </row>
    <row r="20" spans="1:15" ht="21">
      <c r="A20" s="4" t="s">
        <v>29</v>
      </c>
      <c r="B20" s="29">
        <f>B21*B21</f>
        <v>0.78942699717729237</v>
      </c>
      <c r="C20" s="88" t="s">
        <v>30</v>
      </c>
      <c r="D20" s="89"/>
      <c r="E20" s="10">
        <f>E13*SQRT(B12-B20)</f>
        <v>0.71963351402422404</v>
      </c>
      <c r="F20" s="34"/>
      <c r="G20" s="34"/>
      <c r="J20" s="7">
        <v>0.5</v>
      </c>
      <c r="K20" s="50">
        <f t="shared" ref="K20:L35" si="2">K19</f>
        <v>2.6155692721578356</v>
      </c>
      <c r="L20" s="50">
        <f t="shared" si="2"/>
        <v>1.9716289434336869</v>
      </c>
      <c r="M20" s="51">
        <f t="shared" ref="M20:M62" si="3">N20-N19</f>
        <v>2.2759711929396409E-2</v>
      </c>
      <c r="N20" s="52">
        <f t="shared" si="0"/>
        <v>2.7259124533506207E-2</v>
      </c>
      <c r="O20">
        <f t="shared" si="1"/>
        <v>1.1379855964698204E-2</v>
      </c>
    </row>
    <row r="21" spans="1:15" ht="21">
      <c r="A21" s="4" t="s">
        <v>31</v>
      </c>
      <c r="B21" s="29">
        <f>B16*B17*B18*B19</f>
        <v>0.88849704398905704</v>
      </c>
      <c r="C21" s="90"/>
      <c r="D21" s="91"/>
      <c r="E21" s="19"/>
      <c r="F21" s="37" t="s">
        <v>33</v>
      </c>
      <c r="G21" s="38">
        <f>I9-H17</f>
        <v>-1.4171881483240334E-3</v>
      </c>
      <c r="J21" s="7">
        <v>0.75</v>
      </c>
      <c r="K21" s="50">
        <f t="shared" si="2"/>
        <v>2.6155692721578356</v>
      </c>
      <c r="L21" s="50">
        <f t="shared" si="2"/>
        <v>1.9716289434336869</v>
      </c>
      <c r="M21" s="51">
        <f t="shared" si="3"/>
        <v>4.9452696139113628E-2</v>
      </c>
      <c r="N21" s="52">
        <f t="shared" si="0"/>
        <v>7.6711820672619835E-2</v>
      </c>
      <c r="O21">
        <f t="shared" si="1"/>
        <v>3.7089522104335221E-2</v>
      </c>
    </row>
    <row r="22" spans="1:15">
      <c r="J22" s="7">
        <v>1</v>
      </c>
      <c r="K22" s="50">
        <f t="shared" si="2"/>
        <v>2.6155692721578356</v>
      </c>
      <c r="L22" s="50">
        <f t="shared" si="2"/>
        <v>1.9716289434336869</v>
      </c>
      <c r="M22" s="51">
        <f t="shared" si="3"/>
        <v>7.910084513718163E-2</v>
      </c>
      <c r="N22" s="52">
        <f t="shared" si="0"/>
        <v>0.15581266580980146</v>
      </c>
      <c r="O22">
        <f t="shared" si="1"/>
        <v>7.910084513718163E-2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2.6155692721578356</v>
      </c>
      <c r="L23" s="50">
        <f t="shared" si="2"/>
        <v>1.9716289434336869</v>
      </c>
      <c r="M23" s="51">
        <f t="shared" si="3"/>
        <v>0.10605055916099082</v>
      </c>
      <c r="N23" s="52">
        <f t="shared" si="0"/>
        <v>0.26186322497079229</v>
      </c>
      <c r="O23">
        <f t="shared" si="1"/>
        <v>0.13256319895123853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1.8765258520802137</v>
      </c>
      <c r="J24" s="7">
        <f t="shared" ref="J24:J55" si="4">J23+0.25</f>
        <v>1.5</v>
      </c>
      <c r="K24" s="50">
        <f t="shared" si="2"/>
        <v>2.6155692721578356</v>
      </c>
      <c r="L24" s="50">
        <f t="shared" si="2"/>
        <v>1.9716289434336869</v>
      </c>
      <c r="M24" s="51">
        <f t="shared" si="3"/>
        <v>0.1249902101649023</v>
      </c>
      <c r="N24" s="52">
        <f t="shared" si="0"/>
        <v>0.38685343513569459</v>
      </c>
      <c r="O24">
        <f t="shared" si="1"/>
        <v>0.18748531524735346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2.6155692721578356</v>
      </c>
      <c r="L25" s="50">
        <f t="shared" si="2"/>
        <v>1.9716289434336869</v>
      </c>
      <c r="M25" s="51">
        <f t="shared" si="3"/>
        <v>0.13222967473394187</v>
      </c>
      <c r="N25" s="52">
        <f t="shared" si="0"/>
        <v>0.51908310986963646</v>
      </c>
      <c r="O25">
        <f t="shared" si="1"/>
        <v>0.23140193078439827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2.6155692721578356</v>
      </c>
      <c r="L26" s="50">
        <f t="shared" si="2"/>
        <v>1.9716289434336869</v>
      </c>
      <c r="M26" s="51">
        <f t="shared" si="3"/>
        <v>0.12678147442614862</v>
      </c>
      <c r="N26" s="52">
        <f t="shared" si="0"/>
        <v>0.64586458429578508</v>
      </c>
      <c r="O26">
        <f t="shared" si="1"/>
        <v>0.25356294885229724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2.6155692721578356</v>
      </c>
      <c r="L27" s="50">
        <f t="shared" si="2"/>
        <v>1.9716289434336869</v>
      </c>
      <c r="M27" s="51">
        <f t="shared" si="3"/>
        <v>0.11062835869451904</v>
      </c>
      <c r="N27" s="52">
        <f t="shared" si="0"/>
        <v>0.75649294299030412</v>
      </c>
      <c r="O27">
        <f t="shared" si="1"/>
        <v>0.24891380706266783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2.6155692721578356</v>
      </c>
      <c r="L28" s="50">
        <f t="shared" si="2"/>
        <v>1.9716289434336869</v>
      </c>
      <c r="M28" s="51">
        <f t="shared" si="3"/>
        <v>8.7961758779464327E-2</v>
      </c>
      <c r="N28" s="52">
        <f t="shared" si="0"/>
        <v>0.84445470176976845</v>
      </c>
      <c r="O28">
        <f t="shared" si="1"/>
        <v>0.21990439694866082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2.6155692721578356</v>
      </c>
      <c r="L29" s="50">
        <f t="shared" si="2"/>
        <v>1.9716289434336869</v>
      </c>
      <c r="M29" s="51">
        <f t="shared" si="3"/>
        <v>6.3699392576118119E-2</v>
      </c>
      <c r="N29" s="52">
        <f t="shared" si="0"/>
        <v>0.90815409434588656</v>
      </c>
      <c r="O29">
        <f t="shared" si="1"/>
        <v>0.17517332958432483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2.6155692721578356</v>
      </c>
      <c r="L30" s="50">
        <f t="shared" si="2"/>
        <v>1.9716289434336869</v>
      </c>
      <c r="M30" s="51">
        <f t="shared" si="3"/>
        <v>4.195102546930507E-2</v>
      </c>
      <c r="N30" s="52">
        <f t="shared" si="0"/>
        <v>0.95010511981519163</v>
      </c>
      <c r="O30">
        <f t="shared" si="1"/>
        <v>0.12585307640791521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2.6155692721578356</v>
      </c>
      <c r="L31" s="50">
        <f t="shared" si="2"/>
        <v>1.9716289434336869</v>
      </c>
      <c r="M31" s="51">
        <f t="shared" si="3"/>
        <v>2.5071993887821553E-2</v>
      </c>
      <c r="N31" s="52">
        <f t="shared" si="0"/>
        <v>0.97517711370301319</v>
      </c>
      <c r="O31">
        <f t="shared" si="1"/>
        <v>8.1483980135420048E-2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2.6155692721578356</v>
      </c>
      <c r="L32" s="50">
        <f t="shared" si="2"/>
        <v>1.9716289434336869</v>
      </c>
      <c r="M32" s="51">
        <f t="shared" si="3"/>
        <v>1.3563400701303463E-2</v>
      </c>
      <c r="N32" s="52">
        <f t="shared" si="0"/>
        <v>0.98874051440431665</v>
      </c>
      <c r="O32">
        <f t="shared" si="1"/>
        <v>4.747190245456212E-2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2.6155692721578356</v>
      </c>
      <c r="L33" s="50">
        <f t="shared" si="2"/>
        <v>1.9716289434336869</v>
      </c>
      <c r="M33" s="51">
        <f t="shared" si="3"/>
        <v>6.6230839709857658E-3</v>
      </c>
      <c r="N33" s="52">
        <f t="shared" si="0"/>
        <v>0.99536359837530242</v>
      </c>
      <c r="O33">
        <f t="shared" si="1"/>
        <v>2.4836564891196622E-2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2.6155692721578356</v>
      </c>
      <c r="L34" s="50">
        <f t="shared" si="2"/>
        <v>1.9716289434336869</v>
      </c>
      <c r="M34" s="51">
        <f t="shared" si="3"/>
        <v>2.9104966146052957E-3</v>
      </c>
      <c r="N34" s="52">
        <f t="shared" si="0"/>
        <v>0.99827409498990771</v>
      </c>
      <c r="O34">
        <f t="shared" si="1"/>
        <v>1.1641986458421183E-2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2.6155692721578356</v>
      </c>
      <c r="L35" s="50">
        <f t="shared" si="2"/>
        <v>1.9716289434336869</v>
      </c>
      <c r="M35" s="51">
        <f t="shared" si="3"/>
        <v>1.1474768946160285E-3</v>
      </c>
      <c r="N35" s="52">
        <f t="shared" si="0"/>
        <v>0.99942157188452374</v>
      </c>
      <c r="O35">
        <f t="shared" si="1"/>
        <v>4.8767768021181213E-3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2.6155692721578356</v>
      </c>
      <c r="L36" s="50">
        <f t="shared" si="5"/>
        <v>1.9716289434336869</v>
      </c>
      <c r="M36" s="51">
        <f t="shared" si="3"/>
        <v>4.0459034708395514E-4</v>
      </c>
      <c r="N36" s="52">
        <f t="shared" si="0"/>
        <v>0.9998261622316077</v>
      </c>
      <c r="O36">
        <f t="shared" si="1"/>
        <v>1.8206565618777981E-3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2.6155692721578356</v>
      </c>
      <c r="L37" s="50">
        <f t="shared" si="5"/>
        <v>1.9716289434336869</v>
      </c>
      <c r="M37" s="51">
        <f t="shared" si="3"/>
        <v>1.2717123579220058E-4</v>
      </c>
      <c r="N37" s="52">
        <f t="shared" si="0"/>
        <v>0.9999533334673999</v>
      </c>
      <c r="O37">
        <f t="shared" si="1"/>
        <v>6.0406337001295274E-4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2.6155692721578356</v>
      </c>
      <c r="L38" s="50">
        <f t="shared" si="5"/>
        <v>1.9716289434336869</v>
      </c>
      <c r="M38" s="51">
        <f t="shared" si="3"/>
        <v>3.551912532395729E-5</v>
      </c>
      <c r="N38" s="52">
        <f t="shared" si="0"/>
        <v>0.99998885259272385</v>
      </c>
      <c r="O38">
        <f t="shared" si="1"/>
        <v>1.7759562661978645E-4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2.6155692721578356</v>
      </c>
      <c r="L39" s="50">
        <f t="shared" si="5"/>
        <v>1.9716289434336869</v>
      </c>
      <c r="M39" s="51">
        <f t="shared" si="3"/>
        <v>8.7868055738127282E-6</v>
      </c>
      <c r="N39" s="52">
        <f t="shared" si="0"/>
        <v>0.99999763939829767</v>
      </c>
      <c r="O39">
        <f t="shared" si="1"/>
        <v>4.6130729262516823E-5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2.6155692721578356</v>
      </c>
      <c r="L40" s="50">
        <f t="shared" si="5"/>
        <v>1.9716289434336869</v>
      </c>
      <c r="M40" s="51">
        <f t="shared" si="3"/>
        <v>1.9190753348663492E-6</v>
      </c>
      <c r="N40" s="52">
        <f t="shared" si="0"/>
        <v>0.99999955847363253</v>
      </c>
      <c r="O40">
        <f t="shared" si="1"/>
        <v>1.055491434176492E-5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2.6155692721578356</v>
      </c>
      <c r="L41" s="50">
        <f t="shared" si="5"/>
        <v>1.9716289434336869</v>
      </c>
      <c r="M41" s="51">
        <f t="shared" si="3"/>
        <v>3.6884732601549786E-7</v>
      </c>
      <c r="N41" s="52">
        <f t="shared" si="0"/>
        <v>0.99999992732095855</v>
      </c>
      <c r="O41">
        <f t="shared" si="1"/>
        <v>2.1208721245891127E-6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2.6155692721578356</v>
      </c>
      <c r="L42" s="50">
        <f t="shared" si="5"/>
        <v>1.9716289434336869</v>
      </c>
      <c r="M42" s="51">
        <f t="shared" si="3"/>
        <v>6.218745773889367E-8</v>
      </c>
      <c r="N42" s="52">
        <f t="shared" si="0"/>
        <v>0.99999998950841629</v>
      </c>
      <c r="O42">
        <f t="shared" si="1"/>
        <v>3.7312474643336202E-7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2.6155692721578356</v>
      </c>
      <c r="L43" s="50">
        <f t="shared" si="5"/>
        <v>1.9716289434336869</v>
      </c>
      <c r="M43" s="51">
        <f t="shared" si="3"/>
        <v>9.1680394387338993E-9</v>
      </c>
      <c r="N43" s="52">
        <f t="shared" si="0"/>
        <v>0.99999999867645573</v>
      </c>
      <c r="O43">
        <f t="shared" si="1"/>
        <v>5.730024649208687E-8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2.6155692721578356</v>
      </c>
      <c r="L44" s="50">
        <f t="shared" si="5"/>
        <v>1.9716289434336869</v>
      </c>
      <c r="M44" s="51">
        <f t="shared" si="3"/>
        <v>1.1781284836587247E-9</v>
      </c>
      <c r="N44" s="52">
        <f t="shared" si="0"/>
        <v>0.99999999985458421</v>
      </c>
      <c r="O44">
        <f t="shared" si="1"/>
        <v>7.6578351437817105E-9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2.6155692721578356</v>
      </c>
      <c r="L45" s="50">
        <f t="shared" si="5"/>
        <v>1.9716289434336869</v>
      </c>
      <c r="M45" s="51">
        <f t="shared" si="3"/>
        <v>1.3154843880869294E-10</v>
      </c>
      <c r="N45" s="52">
        <f t="shared" si="0"/>
        <v>0.99999999998613265</v>
      </c>
      <c r="O45">
        <f t="shared" si="1"/>
        <v>8.8795196195867732E-10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2.6155692721578356</v>
      </c>
      <c r="L46" s="50">
        <f t="shared" si="5"/>
        <v>1.9716289434336869</v>
      </c>
      <c r="M46" s="51">
        <f t="shared" si="3"/>
        <v>1.2723266884506756E-11</v>
      </c>
      <c r="N46" s="52">
        <f t="shared" si="0"/>
        <v>0.99999999999885592</v>
      </c>
      <c r="O46">
        <f t="shared" si="1"/>
        <v>8.9062868191547295E-11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2.6155692721578356</v>
      </c>
      <c r="L47" s="50">
        <f t="shared" si="5"/>
        <v>1.9716289434336869</v>
      </c>
      <c r="M47" s="51">
        <f t="shared" si="3"/>
        <v>1.0627054791711998E-12</v>
      </c>
      <c r="N47" s="52">
        <f t="shared" si="0"/>
        <v>0.99999999999991862</v>
      </c>
      <c r="O47">
        <f t="shared" si="1"/>
        <v>7.7046147239911988E-12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2.6155692721578356</v>
      </c>
      <c r="L48" s="50">
        <f t="shared" si="5"/>
        <v>1.9716289434336869</v>
      </c>
      <c r="M48" s="51">
        <f t="shared" si="3"/>
        <v>7.638334409421077E-14</v>
      </c>
      <c r="N48" s="52">
        <f t="shared" si="0"/>
        <v>0.999999999999995</v>
      </c>
      <c r="O48">
        <f t="shared" si="1"/>
        <v>5.7287508070658077E-13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2.6155692721578356</v>
      </c>
      <c r="L49" s="50">
        <f t="shared" si="5"/>
        <v>1.9716289434336869</v>
      </c>
      <c r="M49" s="51">
        <f t="shared" si="3"/>
        <v>4.7739590058881731E-15</v>
      </c>
      <c r="N49" s="52">
        <f t="shared" si="0"/>
        <v>0.99999999999999978</v>
      </c>
      <c r="O49">
        <f t="shared" si="1"/>
        <v>3.6998182295633342E-14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2.6155692721578356</v>
      </c>
      <c r="L50" s="50">
        <f t="shared" si="5"/>
        <v>1.9716289434336869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2.6155692721578356</v>
      </c>
      <c r="L51" s="50">
        <f t="shared" si="5"/>
        <v>1.9716289434336869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2.6155692721578356</v>
      </c>
      <c r="L52" s="50">
        <f t="shared" si="7"/>
        <v>1.9716289434336869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2.6155692721578356</v>
      </c>
      <c r="L53" s="50">
        <f t="shared" si="7"/>
        <v>1.9716289434336869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2.6155692721578356</v>
      </c>
      <c r="L54" s="50">
        <f t="shared" si="7"/>
        <v>1.9716289434336869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2.6155692721578356</v>
      </c>
      <c r="L55" s="50">
        <f t="shared" si="7"/>
        <v>1.9716289434336869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2.6155692721578356</v>
      </c>
      <c r="L56" s="50">
        <f t="shared" si="7"/>
        <v>1.9716289434336869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2.6155692721578356</v>
      </c>
      <c r="L57" s="50">
        <f t="shared" si="7"/>
        <v>1.9716289434336869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2.6155692721578356</v>
      </c>
      <c r="L58" s="50">
        <f t="shared" si="7"/>
        <v>1.9716289434336869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2.6155692721578356</v>
      </c>
      <c r="L59" s="50">
        <f t="shared" si="7"/>
        <v>1.9716289434336869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2.6155692721578356</v>
      </c>
      <c r="L60" s="50">
        <f t="shared" si="7"/>
        <v>1.9716289434336869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2.6155692721578356</v>
      </c>
      <c r="L61" s="50">
        <f t="shared" si="7"/>
        <v>1.9716289434336869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2.6155692721578356</v>
      </c>
      <c r="L62" s="50">
        <f t="shared" si="7"/>
        <v>1.9716289434336869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0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1.8924446210340278</v>
      </c>
      <c r="I2" s="56">
        <f>G2-I9</f>
        <v>0.11923517465384958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'MLM -Nov'!K3</f>
        <v>2.1287985609752269</v>
      </c>
      <c r="L3" s="66">
        <f>'MLM -Nov'!L3</f>
        <v>3.8910873112815763</v>
      </c>
      <c r="M3" s="66">
        <f>'MLM -Nov'!M3</f>
        <v>1.9457708871662234</v>
      </c>
    </row>
    <row r="4" spans="1:13" ht="18.75">
      <c r="A4" s="7"/>
      <c r="B4" s="22" t="s">
        <v>22</v>
      </c>
      <c r="C4" s="10">
        <f>L14</f>
        <v>2.9483640783373808</v>
      </c>
      <c r="D4" s="9" t="s">
        <v>23</v>
      </c>
      <c r="E4" s="10">
        <f>K14</f>
        <v>1.9807613736148397</v>
      </c>
      <c r="F4" s="8"/>
      <c r="G4" s="8"/>
      <c r="H4" s="8"/>
      <c r="I4" s="8"/>
      <c r="J4" s="3" t="s">
        <v>9</v>
      </c>
      <c r="K4" s="66">
        <f>'MLM -Nov'!K4</f>
        <v>2.1473882664186608</v>
      </c>
      <c r="L4" s="66">
        <f>'MLM -Nov'!L4</f>
        <v>3.3784987938130442</v>
      </c>
      <c r="M4" s="66">
        <f>'MLM -Nov'!M4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1.6783422762116356</v>
      </c>
      <c r="D5" s="7"/>
      <c r="E5" s="7"/>
      <c r="F5" s="8"/>
      <c r="G5" s="8"/>
      <c r="H5" s="8"/>
      <c r="I5" s="8"/>
      <c r="J5" s="3" t="s">
        <v>10</v>
      </c>
      <c r="K5" s="66">
        <f>'MLM -Nov'!K5</f>
        <v>2.1721547433992932</v>
      </c>
      <c r="L5" s="66">
        <f>'MLM -Nov'!L5</f>
        <v>3.3233409064678043</v>
      </c>
      <c r="M5" s="66">
        <f>'MLM -Nov'!M5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'MLM -Nov'!K6</f>
        <v>2.0559617323598971</v>
      </c>
      <c r="L6" s="66">
        <f>'MLM -Nov'!L6</f>
        <v>2.7913128689527484</v>
      </c>
      <c r="M6" s="66">
        <f>'MLM -Nov'!M6</f>
        <v>1.8449966193373881</v>
      </c>
    </row>
    <row r="7" spans="1:13" ht="15.75">
      <c r="A7" s="7"/>
      <c r="B7" s="25">
        <f>1+1/(12*C5)+1/(288*C5*C5)-139/(51840*C5*C5*C5)</f>
        <v>1.0503176739052185</v>
      </c>
      <c r="C7" s="13" t="s">
        <v>26</v>
      </c>
      <c r="D7" s="12"/>
      <c r="E7" s="12"/>
      <c r="J7" s="3" t="s">
        <v>12</v>
      </c>
      <c r="K7" s="66">
        <f>'MLM -Nov'!K7</f>
        <v>2.0634818654353921</v>
      </c>
      <c r="L7" s="66">
        <f>'MLM -Nov'!L7</f>
        <v>3.3045598313192048</v>
      </c>
      <c r="M7" s="66">
        <f>'MLM -Nov'!M7</f>
        <v>1.8621820615795657</v>
      </c>
    </row>
    <row r="8" spans="1:13" ht="15.75">
      <c r="A8" s="7"/>
      <c r="B8" s="26">
        <f>EXP(-C5)</f>
        <v>0.18668318883691665</v>
      </c>
      <c r="C8" s="14"/>
      <c r="D8" s="7"/>
      <c r="E8" s="7"/>
      <c r="G8" s="96"/>
      <c r="I8" s="15" t="s">
        <v>50</v>
      </c>
      <c r="J8" s="3" t="s">
        <v>13</v>
      </c>
      <c r="K8" s="66">
        <f>'MLM -Nov'!K8</f>
        <v>1.9727844948445672</v>
      </c>
      <c r="L8" s="66">
        <f>'MLM -Nov'!L8</f>
        <v>3.1495937189340926</v>
      </c>
      <c r="M8" s="66">
        <f>'MLM -Nov'!M8</f>
        <v>1.7795307443365633</v>
      </c>
    </row>
    <row r="9" spans="1:13" ht="15.75">
      <c r="A9" s="7"/>
      <c r="B9" s="27">
        <f>POWER(C5,C5-1)</f>
        <v>1.4208426122853679</v>
      </c>
      <c r="C9" s="16"/>
      <c r="D9" s="7"/>
      <c r="E9" s="7"/>
      <c r="F9" s="20">
        <f>E20/I9</f>
        <v>0.36786683341971221</v>
      </c>
      <c r="G9" s="97"/>
      <c r="I9" s="36">
        <f>M14</f>
        <v>1.7732094463801782</v>
      </c>
      <c r="J9" s="3" t="s">
        <v>14</v>
      </c>
      <c r="K9" s="66">
        <f>'MLM -Nov'!K9</f>
        <v>1.956740686328881</v>
      </c>
      <c r="L9" s="66">
        <f>'MLM -Nov'!L9</f>
        <v>3.2121913666431956</v>
      </c>
      <c r="M9" s="66">
        <f>'MLM -Nov'!M9</f>
        <v>1.7734685255597809</v>
      </c>
    </row>
    <row r="10" spans="1:13" ht="15.75">
      <c r="A10" s="7"/>
      <c r="B10" s="28">
        <f>SQRT(C5*2*22/7)</f>
        <v>3.2480117028578741</v>
      </c>
      <c r="C10" s="17"/>
      <c r="D10" s="7"/>
      <c r="E10" s="7"/>
      <c r="G10" s="97"/>
      <c r="J10" s="3" t="s">
        <v>15</v>
      </c>
      <c r="K10" s="66">
        <f>'MLM -Nov'!K10</f>
        <v>1.9533622806030548</v>
      </c>
      <c r="L10" s="66">
        <f>'MLM -Nov'!L10</f>
        <v>2.6036855797365992</v>
      </c>
      <c r="M10" s="66">
        <f>'MLM -Nov'!M10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1.4217026874734015E-2</v>
      </c>
      <c r="H11" s="60" t="s">
        <v>45</v>
      </c>
      <c r="I11" s="60"/>
      <c r="J11" s="3" t="s">
        <v>16</v>
      </c>
      <c r="K11" s="66">
        <f>'MLM -Nov'!K11</f>
        <v>1.7758998356338593</v>
      </c>
      <c r="L11" s="66">
        <f>'MLM -Nov'!L11</f>
        <v>3.0058448987345572</v>
      </c>
      <c r="M11" s="66">
        <f>'MLM -Nov'!M11</f>
        <v>1.5898268398268449</v>
      </c>
    </row>
    <row r="12" spans="1:13" ht="21">
      <c r="A12" s="4" t="s">
        <v>27</v>
      </c>
      <c r="B12" s="29">
        <f>B7*B8*B9*B10</f>
        <v>0.90487677816757905</v>
      </c>
      <c r="C12" s="98"/>
      <c r="D12" s="98"/>
      <c r="E12" s="10"/>
      <c r="F12" t="s">
        <v>42</v>
      </c>
      <c r="G12" s="57">
        <f>(H17-I9)*(H17-I9)</f>
        <v>3.0532992579363257E-5</v>
      </c>
      <c r="H12" s="60" t="s">
        <v>46</v>
      </c>
      <c r="I12" s="60">
        <f>SQRT(G12)</f>
        <v>5.5256667090373135E-3</v>
      </c>
      <c r="J12" s="3" t="s">
        <v>17</v>
      </c>
      <c r="K12" s="66">
        <f>'MLM -Nov'!K12</f>
        <v>1.9590518564677533</v>
      </c>
      <c r="L12" s="66">
        <f>'MLM -Nov'!L12</f>
        <v>2.7570300713961449</v>
      </c>
      <c r="M12" s="66">
        <f>'MLM -Nov'!M12</f>
        <v>1.7494152046783538</v>
      </c>
    </row>
    <row r="13" spans="1:13" ht="18.75">
      <c r="A13" s="7"/>
      <c r="B13" s="22" t="s">
        <v>22</v>
      </c>
      <c r="C13" s="10">
        <f>C4</f>
        <v>2.9483640783373808</v>
      </c>
      <c r="D13" s="9" t="s">
        <v>23</v>
      </c>
      <c r="E13" s="10">
        <f>E4</f>
        <v>1.9807613736148397</v>
      </c>
      <c r="F13" t="s">
        <v>43</v>
      </c>
      <c r="G13" s="57">
        <f>(H17-G2)*(H17-G2)</f>
        <v>1.5565267537575431E-2</v>
      </c>
      <c r="H13" s="60" t="s">
        <v>47</v>
      </c>
      <c r="I13" s="61">
        <f>1-G12/G13</f>
        <v>0.99803838947800572</v>
      </c>
      <c r="J13" s="3" t="s">
        <v>18</v>
      </c>
      <c r="K13" s="66">
        <f>'MLM -Nov'!K13</f>
        <v>1.9716289434336869</v>
      </c>
      <c r="L13" s="66">
        <f>'MLM -Nov'!L13</f>
        <v>2.6155692721578356</v>
      </c>
      <c r="M13" s="66">
        <f>'MLM -Nov'!M13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1.3391711381058178</v>
      </c>
      <c r="D14" s="7"/>
      <c r="E14" s="7"/>
      <c r="F14" s="99" t="s">
        <v>32</v>
      </c>
      <c r="G14" s="100"/>
      <c r="H14" s="59">
        <f>E13*E13*(B12-B20)</f>
        <v>0.42550174000571672</v>
      </c>
      <c r="J14" s="3" t="s">
        <v>19</v>
      </c>
      <c r="K14" s="66">
        <f>'MLM -Nov'!K14</f>
        <v>1.9807613736148397</v>
      </c>
      <c r="L14" s="66">
        <f>'MLM -Nov'!L14</f>
        <v>2.9483640783373808</v>
      </c>
      <c r="M14" s="66">
        <f>'MLM -Nov'!M14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'MLM -Nov'!K15</f>
        <v>2.0115012199595923</v>
      </c>
      <c r="L15" s="66">
        <f>'MLM -Nov'!L15</f>
        <v>3.0817565581478483</v>
      </c>
      <c r="M15" s="66">
        <f>'MLM -Nov'!M15</f>
        <v>1.809278652257581</v>
      </c>
    </row>
    <row r="16" spans="1:13">
      <c r="A16" s="7"/>
      <c r="B16" s="25">
        <f>1+1/(12*C14)+1/(288*C14*C14)-139/(51840*C14*C14*C14)</f>
        <v>1.0630472236513462</v>
      </c>
      <c r="C16" s="13" t="s">
        <v>26</v>
      </c>
      <c r="D16" s="12"/>
      <c r="E16" s="12"/>
    </row>
    <row r="17" spans="1:15" ht="21">
      <c r="A17" s="7"/>
      <c r="B17" s="26">
        <f>EXP(-C14)</f>
        <v>0.26206279244758829</v>
      </c>
      <c r="C17" s="14"/>
      <c r="D17" s="7"/>
      <c r="E17" s="7"/>
      <c r="F17" s="99" t="s">
        <v>51</v>
      </c>
      <c r="G17" s="100"/>
      <c r="H17" s="35">
        <f>E13*B21</f>
        <v>1.7676837796711409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1.1041272739650869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2.9483640783373808</v>
      </c>
      <c r="L18" s="54">
        <f>E4</f>
        <v>1.9807613736148397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2.9013181752107084</v>
      </c>
      <c r="C19" s="17"/>
      <c r="D19" s="7"/>
      <c r="E19" s="7"/>
      <c r="F19" s="33"/>
      <c r="G19" s="34"/>
      <c r="J19" s="7">
        <v>0.25</v>
      </c>
      <c r="K19" s="50">
        <f>K18</f>
        <v>2.9483640783373808</v>
      </c>
      <c r="L19" s="50">
        <f>L18</f>
        <v>1.9807613736148397</v>
      </c>
      <c r="M19" s="51">
        <f>N19-N18</f>
        <v>2.2348734001962356E-3</v>
      </c>
      <c r="N19" s="52">
        <f t="shared" ref="N19:N49" si="0">WEIBULL(J19,K19,L19,TRUE)</f>
        <v>2.2348734001962356E-3</v>
      </c>
      <c r="O19">
        <f t="shared" ref="O19:O62" si="1">J19*M19</f>
        <v>5.587183500490589E-4</v>
      </c>
    </row>
    <row r="20" spans="1:15" ht="21">
      <c r="A20" s="4" t="s">
        <v>29</v>
      </c>
      <c r="B20" s="29">
        <f>B21*B21</f>
        <v>0.79642491343957322</v>
      </c>
      <c r="C20" s="88" t="s">
        <v>30</v>
      </c>
      <c r="D20" s="89"/>
      <c r="E20" s="10">
        <f>E13*SQRT(B12-B20)</f>
        <v>0.65230494402979711</v>
      </c>
      <c r="F20" s="34"/>
      <c r="G20" s="34"/>
      <c r="J20" s="7">
        <v>0.5</v>
      </c>
      <c r="K20" s="50">
        <f t="shared" ref="K20:L35" si="2">K19</f>
        <v>2.9483640783373808</v>
      </c>
      <c r="L20" s="50">
        <f t="shared" si="2"/>
        <v>1.9807613736148397</v>
      </c>
      <c r="M20" s="51">
        <f t="shared" ref="M20:M62" si="3">N20-N19</f>
        <v>1.4886556469188461E-2</v>
      </c>
      <c r="N20" s="52">
        <f t="shared" si="0"/>
        <v>1.7121429869384697E-2</v>
      </c>
      <c r="O20">
        <f t="shared" si="1"/>
        <v>7.4432782345942305E-3</v>
      </c>
    </row>
    <row r="21" spans="1:15" ht="21">
      <c r="A21" s="4" t="s">
        <v>31</v>
      </c>
      <c r="B21" s="29">
        <f>B16*B17*B18*B19</f>
        <v>0.89242641906185927</v>
      </c>
      <c r="C21" s="90"/>
      <c r="D21" s="91"/>
      <c r="E21" s="19"/>
      <c r="F21" s="37" t="s">
        <v>33</v>
      </c>
      <c r="G21" s="38">
        <f>I9-H17</f>
        <v>5.5256667090373135E-3</v>
      </c>
      <c r="J21" s="7">
        <v>0.75</v>
      </c>
      <c r="K21" s="50">
        <f t="shared" si="2"/>
        <v>2.9483640783373808</v>
      </c>
      <c r="L21" s="50">
        <f t="shared" si="2"/>
        <v>1.9807613736148397</v>
      </c>
      <c r="M21" s="51">
        <f t="shared" si="3"/>
        <v>3.8357815852574362E-2</v>
      </c>
      <c r="N21" s="52">
        <f t="shared" si="0"/>
        <v>5.5479245721959058E-2</v>
      </c>
      <c r="O21">
        <f t="shared" si="1"/>
        <v>2.8768361889430771E-2</v>
      </c>
    </row>
    <row r="22" spans="1:15">
      <c r="J22" s="7">
        <v>1</v>
      </c>
      <c r="K22" s="50">
        <f t="shared" si="2"/>
        <v>2.9483640783373808</v>
      </c>
      <c r="L22" s="50">
        <f t="shared" si="2"/>
        <v>1.9807613736148397</v>
      </c>
      <c r="M22" s="51">
        <f t="shared" si="3"/>
        <v>6.9318417474393046E-2</v>
      </c>
      <c r="N22" s="52">
        <f t="shared" si="0"/>
        <v>0.1247976631963521</v>
      </c>
      <c r="O22">
        <f t="shared" si="1"/>
        <v>6.9318417474393046E-2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2.9483640783373808</v>
      </c>
      <c r="L23" s="50">
        <f t="shared" si="2"/>
        <v>1.9807613736148397</v>
      </c>
      <c r="M23" s="51">
        <f t="shared" si="3"/>
        <v>0.10211966918239257</v>
      </c>
      <c r="N23" s="52">
        <f t="shared" si="0"/>
        <v>0.22691733237874467</v>
      </c>
      <c r="O23">
        <f t="shared" si="1"/>
        <v>0.12764958647799071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1.8924446210340278</v>
      </c>
      <c r="J24" s="7">
        <f t="shared" ref="J24:J55" si="4">J23+0.25</f>
        <v>1.5</v>
      </c>
      <c r="K24" s="50">
        <f t="shared" si="2"/>
        <v>2.9483640783373808</v>
      </c>
      <c r="L24" s="50">
        <f t="shared" si="2"/>
        <v>1.9807613736148397</v>
      </c>
      <c r="M24" s="51">
        <f t="shared" si="3"/>
        <v>0.12941125023165267</v>
      </c>
      <c r="N24" s="52">
        <f t="shared" si="0"/>
        <v>0.35632858261039735</v>
      </c>
      <c r="O24">
        <f t="shared" si="1"/>
        <v>0.19411687534747901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2.9483640783373808</v>
      </c>
      <c r="L25" s="50">
        <f t="shared" si="2"/>
        <v>1.9807613736148397</v>
      </c>
      <c r="M25" s="51">
        <f t="shared" si="3"/>
        <v>0.14412631243092344</v>
      </c>
      <c r="N25" s="52">
        <f t="shared" si="0"/>
        <v>0.50045489504132079</v>
      </c>
      <c r="O25">
        <f t="shared" si="1"/>
        <v>0.25222104675411605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2.9483640783373808</v>
      </c>
      <c r="L26" s="50">
        <f t="shared" si="2"/>
        <v>1.9807613736148397</v>
      </c>
      <c r="M26" s="51">
        <f t="shared" si="3"/>
        <v>0.14214825663804875</v>
      </c>
      <c r="N26" s="52">
        <f t="shared" si="0"/>
        <v>0.64260315167936954</v>
      </c>
      <c r="O26">
        <f t="shared" si="1"/>
        <v>0.28429651327609751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2.9483640783373808</v>
      </c>
      <c r="L27" s="50">
        <f t="shared" si="2"/>
        <v>1.9807613736148397</v>
      </c>
      <c r="M27" s="51">
        <f t="shared" si="3"/>
        <v>0.12425449897353447</v>
      </c>
      <c r="N27" s="52">
        <f t="shared" si="0"/>
        <v>0.76685765065290401</v>
      </c>
      <c r="O27">
        <f t="shared" si="1"/>
        <v>0.27957262269045258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2.9483640783373808</v>
      </c>
      <c r="L28" s="50">
        <f t="shared" si="2"/>
        <v>1.9807613736148397</v>
      </c>
      <c r="M28" s="51">
        <f t="shared" si="3"/>
        <v>9.5976551614749717E-2</v>
      </c>
      <c r="N28" s="52">
        <f t="shared" si="0"/>
        <v>0.86283420226765373</v>
      </c>
      <c r="O28">
        <f t="shared" si="1"/>
        <v>0.23994137903687429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2.9483640783373808</v>
      </c>
      <c r="L29" s="50">
        <f t="shared" si="2"/>
        <v>1.9807613736148397</v>
      </c>
      <c r="M29" s="51">
        <f t="shared" si="3"/>
        <v>6.516924131757873E-2</v>
      </c>
      <c r="N29" s="52">
        <f t="shared" si="0"/>
        <v>0.92800344358523246</v>
      </c>
      <c r="O29">
        <f t="shared" si="1"/>
        <v>0.17921541362334151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2.9483640783373808</v>
      </c>
      <c r="L30" s="50">
        <f t="shared" si="2"/>
        <v>1.9807613736148397</v>
      </c>
      <c r="M30" s="51">
        <f t="shared" si="3"/>
        <v>3.8643916827887703E-2</v>
      </c>
      <c r="N30" s="52">
        <f t="shared" si="0"/>
        <v>0.96664736041312016</v>
      </c>
      <c r="O30">
        <f t="shared" si="1"/>
        <v>0.11593175048366311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2.9483640783373808</v>
      </c>
      <c r="L31" s="50">
        <f t="shared" si="2"/>
        <v>1.9807613736148397</v>
      </c>
      <c r="M31" s="51">
        <f t="shared" si="3"/>
        <v>1.9861933506117091E-2</v>
      </c>
      <c r="N31" s="52">
        <f t="shared" si="0"/>
        <v>0.98650929391923725</v>
      </c>
      <c r="O31">
        <f t="shared" si="1"/>
        <v>6.4551283894880546E-2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2.9483640783373808</v>
      </c>
      <c r="L32" s="50">
        <f t="shared" si="2"/>
        <v>1.9807613736148397</v>
      </c>
      <c r="M32" s="51">
        <f t="shared" si="3"/>
        <v>8.7768251310568202E-3</v>
      </c>
      <c r="N32" s="52">
        <f t="shared" si="0"/>
        <v>0.99528611905029407</v>
      </c>
      <c r="O32">
        <f t="shared" si="1"/>
        <v>3.0718887958698871E-2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2.9483640783373808</v>
      </c>
      <c r="L33" s="50">
        <f t="shared" si="2"/>
        <v>1.9807613736148397</v>
      </c>
      <c r="M33" s="51">
        <f t="shared" si="3"/>
        <v>3.3061037350531342E-3</v>
      </c>
      <c r="N33" s="52">
        <f t="shared" si="0"/>
        <v>0.99859222278534721</v>
      </c>
      <c r="O33">
        <f t="shared" si="1"/>
        <v>1.2397889006449253E-2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2.9483640783373808</v>
      </c>
      <c r="L34" s="50">
        <f t="shared" si="2"/>
        <v>1.9807613736148397</v>
      </c>
      <c r="M34" s="51">
        <f t="shared" si="3"/>
        <v>1.0522362501844684E-3</v>
      </c>
      <c r="N34" s="52">
        <f t="shared" si="0"/>
        <v>0.99964445903553167</v>
      </c>
      <c r="O34">
        <f t="shared" si="1"/>
        <v>4.2089450007378737E-3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2.9483640783373808</v>
      </c>
      <c r="L35" s="50">
        <f t="shared" si="2"/>
        <v>1.9807613736148397</v>
      </c>
      <c r="M35" s="51">
        <f t="shared" si="3"/>
        <v>2.804045227001728E-4</v>
      </c>
      <c r="N35" s="52">
        <f t="shared" si="0"/>
        <v>0.99992486355823185</v>
      </c>
      <c r="O35">
        <f t="shared" si="1"/>
        <v>1.1917192214757344E-3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2.9483640783373808</v>
      </c>
      <c r="L36" s="50">
        <f t="shared" si="5"/>
        <v>1.9807613736148397</v>
      </c>
      <c r="M36" s="51">
        <f t="shared" si="3"/>
        <v>6.1989142072893522E-5</v>
      </c>
      <c r="N36" s="52">
        <f t="shared" si="0"/>
        <v>0.99998685270030474</v>
      </c>
      <c r="O36">
        <f t="shared" si="1"/>
        <v>2.7895113932802085E-4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2.9483640783373808</v>
      </c>
      <c r="L37" s="50">
        <f t="shared" si="5"/>
        <v>1.9807613736148397</v>
      </c>
      <c r="M37" s="51">
        <f t="shared" si="3"/>
        <v>1.1262431153458152E-5</v>
      </c>
      <c r="N37" s="52">
        <f t="shared" si="0"/>
        <v>0.9999981151314582</v>
      </c>
      <c r="O37">
        <f t="shared" si="1"/>
        <v>5.3496547978926223E-5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2.9483640783373808</v>
      </c>
      <c r="L38" s="50">
        <f t="shared" si="5"/>
        <v>1.9807613736148397</v>
      </c>
      <c r="M38" s="51">
        <f t="shared" si="3"/>
        <v>1.6657743656667279E-6</v>
      </c>
      <c r="N38" s="52">
        <f t="shared" si="0"/>
        <v>0.99999978090582387</v>
      </c>
      <c r="O38">
        <f t="shared" si="1"/>
        <v>8.3288718283336394E-6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2.9483640783373808</v>
      </c>
      <c r="L39" s="50">
        <f t="shared" si="5"/>
        <v>1.9807613736148397</v>
      </c>
      <c r="M39" s="51">
        <f t="shared" si="3"/>
        <v>1.9866057399120507E-7</v>
      </c>
      <c r="N39" s="52">
        <f t="shared" si="0"/>
        <v>0.99999997956639786</v>
      </c>
      <c r="O39">
        <f t="shared" si="1"/>
        <v>1.0429680134538266E-6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2.9483640783373808</v>
      </c>
      <c r="L40" s="50">
        <f t="shared" si="5"/>
        <v>1.9807613736148397</v>
      </c>
      <c r="M40" s="51">
        <f t="shared" si="3"/>
        <v>1.8920409794453974E-8</v>
      </c>
      <c r="N40" s="52">
        <f t="shared" si="0"/>
        <v>0.99999999848680765</v>
      </c>
      <c r="O40">
        <f t="shared" si="1"/>
        <v>1.0406225386949686E-7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2.9483640783373808</v>
      </c>
      <c r="L41" s="50">
        <f t="shared" si="5"/>
        <v>1.9807613736148397</v>
      </c>
      <c r="M41" s="51">
        <f t="shared" si="3"/>
        <v>1.4251360092032428E-9</v>
      </c>
      <c r="N41" s="52">
        <f t="shared" si="0"/>
        <v>0.99999999991194366</v>
      </c>
      <c r="O41">
        <f t="shared" si="1"/>
        <v>8.1945320529186461E-9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2.9483640783373808</v>
      </c>
      <c r="L42" s="50">
        <f t="shared" si="5"/>
        <v>1.9807613736148397</v>
      </c>
      <c r="M42" s="51">
        <f t="shared" si="3"/>
        <v>8.4071305472832591E-11</v>
      </c>
      <c r="N42" s="52">
        <f t="shared" si="0"/>
        <v>0.99999999999601497</v>
      </c>
      <c r="O42">
        <f t="shared" si="1"/>
        <v>5.0442783283699555E-10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2.9483640783373808</v>
      </c>
      <c r="L43" s="50">
        <f t="shared" si="5"/>
        <v>1.9807613736148397</v>
      </c>
      <c r="M43" s="51">
        <f t="shared" si="3"/>
        <v>3.8462566465113923E-12</v>
      </c>
      <c r="N43" s="52">
        <f t="shared" si="0"/>
        <v>0.99999999999986122</v>
      </c>
      <c r="O43">
        <f t="shared" si="1"/>
        <v>2.4039104040696202E-11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2.9483640783373808</v>
      </c>
      <c r="L44" s="50">
        <f t="shared" si="5"/>
        <v>1.9807613736148397</v>
      </c>
      <c r="M44" s="51">
        <f t="shared" si="3"/>
        <v>1.3511414209688155E-13</v>
      </c>
      <c r="N44" s="52">
        <f t="shared" si="0"/>
        <v>0.99999999999999634</v>
      </c>
      <c r="O44">
        <f t="shared" si="1"/>
        <v>8.7824192362973008E-13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2.9483640783373808</v>
      </c>
      <c r="L45" s="50">
        <f t="shared" si="5"/>
        <v>1.9807613736148397</v>
      </c>
      <c r="M45" s="51">
        <f t="shared" si="3"/>
        <v>3.5527136788005009E-15</v>
      </c>
      <c r="N45" s="52">
        <f t="shared" si="0"/>
        <v>0.99999999999999989</v>
      </c>
      <c r="O45">
        <f t="shared" si="1"/>
        <v>2.3980817331903381E-14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2.9483640783373808</v>
      </c>
      <c r="L46" s="50">
        <f t="shared" si="5"/>
        <v>1.9807613736148397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2.9483640783373808</v>
      </c>
      <c r="L47" s="50">
        <f t="shared" si="5"/>
        <v>1.9807613736148397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2.9483640783373808</v>
      </c>
      <c r="L48" s="50">
        <f t="shared" si="5"/>
        <v>1.9807613736148397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2.9483640783373808</v>
      </c>
      <c r="L49" s="50">
        <f t="shared" si="5"/>
        <v>1.9807613736148397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2.9483640783373808</v>
      </c>
      <c r="L50" s="50">
        <f t="shared" si="5"/>
        <v>1.9807613736148397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2.9483640783373808</v>
      </c>
      <c r="L51" s="50">
        <f t="shared" si="5"/>
        <v>1.9807613736148397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2.9483640783373808</v>
      </c>
      <c r="L52" s="50">
        <f t="shared" si="7"/>
        <v>1.9807613736148397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2.9483640783373808</v>
      </c>
      <c r="L53" s="50">
        <f t="shared" si="7"/>
        <v>1.9807613736148397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2.9483640783373808</v>
      </c>
      <c r="L54" s="50">
        <f t="shared" si="7"/>
        <v>1.9807613736148397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2.9483640783373808</v>
      </c>
      <c r="L55" s="50">
        <f t="shared" si="7"/>
        <v>1.9807613736148397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2.9483640783373808</v>
      </c>
      <c r="L56" s="50">
        <f t="shared" si="7"/>
        <v>1.9807613736148397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2.9483640783373808</v>
      </c>
      <c r="L57" s="50">
        <f t="shared" si="7"/>
        <v>1.9807613736148397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2.9483640783373808</v>
      </c>
      <c r="L58" s="50">
        <f t="shared" si="7"/>
        <v>1.9807613736148397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2.9483640783373808</v>
      </c>
      <c r="L59" s="50">
        <f t="shared" si="7"/>
        <v>1.9807613736148397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2.9483640783373808</v>
      </c>
      <c r="L60" s="50">
        <f t="shared" si="7"/>
        <v>1.9807613736148397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2.9483640783373808</v>
      </c>
      <c r="L61" s="50">
        <f t="shared" si="7"/>
        <v>1.9807613736148397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2.9483640783373808</v>
      </c>
      <c r="L62" s="50">
        <f t="shared" si="7"/>
        <v>1.9807613736148397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0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1.9234019454753406</v>
      </c>
      <c r="I2" s="56">
        <f>G2-I9</f>
        <v>0.1141232932177596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'MLM -Dec'!K3</f>
        <v>2.1287985609752269</v>
      </c>
      <c r="L3" s="66">
        <f>'MLM -Dec'!L3</f>
        <v>3.8910873112815763</v>
      </c>
      <c r="M3" s="66">
        <f>'MLM -Dec'!M3</f>
        <v>1.9457708871662234</v>
      </c>
    </row>
    <row r="4" spans="1:13" ht="18.75">
      <c r="A4" s="7"/>
      <c r="B4" s="22" t="s">
        <v>22</v>
      </c>
      <c r="C4" s="62">
        <f>L15</f>
        <v>3.0817565581478483</v>
      </c>
      <c r="D4" s="9" t="s">
        <v>23</v>
      </c>
      <c r="E4" s="62">
        <f>K15</f>
        <v>2.0115012199595923</v>
      </c>
      <c r="F4" s="8"/>
      <c r="G4" s="8"/>
      <c r="H4" s="8"/>
      <c r="I4" s="8"/>
      <c r="J4" s="3" t="s">
        <v>9</v>
      </c>
      <c r="K4" s="66">
        <f>'MLM -Dec'!K4</f>
        <v>2.1473882664186608</v>
      </c>
      <c r="L4" s="66">
        <f>'MLM -Dec'!L4</f>
        <v>3.3784987938130442</v>
      </c>
      <c r="M4" s="66">
        <f>'MLM -Dec'!M4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1.6489805285599881</v>
      </c>
      <c r="D5" s="7"/>
      <c r="E5" s="7"/>
      <c r="F5" s="8"/>
      <c r="G5" s="8"/>
      <c r="H5" s="8"/>
      <c r="I5" s="8"/>
      <c r="J5" s="3" t="s">
        <v>10</v>
      </c>
      <c r="K5" s="66">
        <f>'MLM -Dec'!K5</f>
        <v>2.1721547433992932</v>
      </c>
      <c r="L5" s="66">
        <f>'MLM -Dec'!L5</f>
        <v>3.3233409064678043</v>
      </c>
      <c r="M5" s="66">
        <f>'MLM -Dec'!M5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'MLM -Dec'!K6</f>
        <v>2.0559617323598971</v>
      </c>
      <c r="L6" s="66">
        <f>'MLM -Dec'!L6</f>
        <v>2.7913128689527484</v>
      </c>
      <c r="M6" s="66">
        <f>'MLM -Dec'!M6</f>
        <v>1.8449966193373881</v>
      </c>
    </row>
    <row r="7" spans="1:13" ht="15.75">
      <c r="A7" s="7"/>
      <c r="B7" s="25">
        <f>1+1/(12*C5)+1/(288*C5*C5)-139/(51840*C5*C5*C5)</f>
        <v>1.0512152296537169</v>
      </c>
      <c r="C7" s="13" t="s">
        <v>26</v>
      </c>
      <c r="D7" s="12"/>
      <c r="E7" s="12"/>
      <c r="J7" s="3" t="s">
        <v>12</v>
      </c>
      <c r="K7" s="66">
        <f>'MLM -Dec'!K7</f>
        <v>2.0634818654353921</v>
      </c>
      <c r="L7" s="66">
        <f>'MLM -Dec'!L7</f>
        <v>3.3045598313192048</v>
      </c>
      <c r="M7" s="66">
        <f>'MLM -Dec'!M7</f>
        <v>1.8621820615795657</v>
      </c>
    </row>
    <row r="8" spans="1:13" ht="15.75">
      <c r="A8" s="7"/>
      <c r="B8" s="26">
        <f>EXP(-C5)</f>
        <v>0.19224579785242241</v>
      </c>
      <c r="C8" s="14"/>
      <c r="D8" s="7"/>
      <c r="E8" s="7"/>
      <c r="G8" s="96"/>
      <c r="I8" s="15" t="s">
        <v>50</v>
      </c>
      <c r="J8" s="3" t="s">
        <v>13</v>
      </c>
      <c r="K8" s="66">
        <f>'MLM -Dec'!K8</f>
        <v>1.9727844948445672</v>
      </c>
      <c r="L8" s="66">
        <f>'MLM -Dec'!L8</f>
        <v>3.1495937189340926</v>
      </c>
      <c r="M8" s="66">
        <f>'MLM -Dec'!M8</f>
        <v>1.7795307443365633</v>
      </c>
    </row>
    <row r="9" spans="1:13" ht="15.75">
      <c r="A9" s="7"/>
      <c r="B9" s="27">
        <f>POWER(C5,C5-1)</f>
        <v>1.3834665014422218</v>
      </c>
      <c r="C9" s="16"/>
      <c r="D9" s="7"/>
      <c r="E9" s="7"/>
      <c r="F9" s="20">
        <f>E20/I9</f>
        <v>0.35257793944240384</v>
      </c>
      <c r="G9" s="97"/>
      <c r="I9" s="63">
        <f>M15</f>
        <v>1.809278652257581</v>
      </c>
      <c r="J9" s="3" t="s">
        <v>14</v>
      </c>
      <c r="K9" s="66">
        <f>'MLM -Dec'!K9</f>
        <v>1.956740686328881</v>
      </c>
      <c r="L9" s="66">
        <f>'MLM -Dec'!L9</f>
        <v>3.2121913666431956</v>
      </c>
      <c r="M9" s="66">
        <f>'MLM -Dec'!M9</f>
        <v>1.7734685255597809</v>
      </c>
    </row>
    <row r="10" spans="1:13" ht="15.75">
      <c r="A10" s="7"/>
      <c r="B10" s="28">
        <f>SQRT(C5*2*22/7)</f>
        <v>3.2194751847520444</v>
      </c>
      <c r="C10" s="17"/>
      <c r="D10" s="7"/>
      <c r="E10" s="7"/>
      <c r="G10" s="97"/>
      <c r="J10" s="3" t="s">
        <v>15</v>
      </c>
      <c r="K10" s="66">
        <f>'MLM -Dec'!K10</f>
        <v>1.9533622806030548</v>
      </c>
      <c r="L10" s="66">
        <f>'MLM -Dec'!L10</f>
        <v>2.6036855797365992</v>
      </c>
      <c r="M10" s="66">
        <f>'MLM -Dec'!M10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1.3024126054866735E-2</v>
      </c>
      <c r="H11" s="60" t="s">
        <v>45</v>
      </c>
      <c r="I11" s="60"/>
      <c r="J11" s="3" t="s">
        <v>16</v>
      </c>
      <c r="K11" s="66">
        <f>'MLM -Dec'!K11</f>
        <v>1.7758998356338593</v>
      </c>
      <c r="L11" s="66">
        <f>'MLM -Dec'!L11</f>
        <v>3.0058448987345572</v>
      </c>
      <c r="M11" s="66">
        <f>'MLM -Dec'!M11</f>
        <v>1.5898268398268449</v>
      </c>
    </row>
    <row r="12" spans="1:13" ht="21">
      <c r="A12" s="4" t="s">
        <v>27</v>
      </c>
      <c r="B12" s="29">
        <f>B7*B8*B9*B10</f>
        <v>0.90012376825695051</v>
      </c>
      <c r="C12" s="98"/>
      <c r="D12" s="98"/>
      <c r="E12" s="10"/>
      <c r="F12" t="s">
        <v>42</v>
      </c>
      <c r="G12" s="57">
        <f>(H17-I9)*(H17-I9)</f>
        <v>1.132578929854919E-4</v>
      </c>
      <c r="H12" s="60" t="s">
        <v>46</v>
      </c>
      <c r="I12" s="60">
        <f>SQRT(G12)</f>
        <v>1.0642269165243468E-2</v>
      </c>
      <c r="J12" s="3" t="s">
        <v>17</v>
      </c>
      <c r="K12" s="66">
        <f>'MLM -Dec'!K12</f>
        <v>1.9590518564677533</v>
      </c>
      <c r="L12" s="66">
        <f>'MLM -Dec'!L12</f>
        <v>2.7570300713961449</v>
      </c>
      <c r="M12" s="66">
        <f>'MLM -Dec'!M12</f>
        <v>1.7494152046783538</v>
      </c>
    </row>
    <row r="13" spans="1:13" ht="18.75">
      <c r="A13" s="7"/>
      <c r="B13" s="22" t="s">
        <v>22</v>
      </c>
      <c r="C13" s="10">
        <f>C4</f>
        <v>3.0817565581478483</v>
      </c>
      <c r="D13" s="9" t="s">
        <v>23</v>
      </c>
      <c r="E13" s="10">
        <f>E4</f>
        <v>2.0115012199595923</v>
      </c>
      <c r="F13" t="s">
        <v>43</v>
      </c>
      <c r="G13" s="57">
        <f>(H17-G2)*(H17-G2)</f>
        <v>1.556644555674703E-2</v>
      </c>
      <c r="H13" s="60" t="s">
        <v>47</v>
      </c>
      <c r="I13" s="61">
        <f>1-G12/G13</f>
        <v>0.99272422901088031</v>
      </c>
      <c r="J13" s="3" t="s">
        <v>18</v>
      </c>
      <c r="K13" s="66">
        <f>'MLM -Dec'!K13</f>
        <v>1.9716289434336869</v>
      </c>
      <c r="L13" s="66">
        <f>'MLM -Dec'!L13</f>
        <v>2.6155692721578356</v>
      </c>
      <c r="M13" s="66">
        <f>'MLM -Dec'!M13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1.3244902642799941</v>
      </c>
      <c r="D14" s="7"/>
      <c r="E14" s="7"/>
      <c r="F14" s="99" t="s">
        <v>32</v>
      </c>
      <c r="G14" s="100"/>
      <c r="H14" s="59">
        <f>E13*E13*(B12-B20)</f>
        <v>0.40693138686896535</v>
      </c>
      <c r="J14" s="3" t="s">
        <v>19</v>
      </c>
      <c r="K14" s="66">
        <f>'MLM -Dec'!K14</f>
        <v>1.9807613736148397</v>
      </c>
      <c r="L14" s="66">
        <f>'MLM -Dec'!L14</f>
        <v>2.9483640783373808</v>
      </c>
      <c r="M14" s="66">
        <f>'MLM -Dec'!M14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'MLM -Dec'!K15</f>
        <v>2.0115012199595923</v>
      </c>
      <c r="L15" s="66">
        <f>'MLM -Dec'!L15</f>
        <v>3.0817565581478483</v>
      </c>
      <c r="M15" s="66">
        <f>'MLM -Dec'!M15</f>
        <v>1.809278652257581</v>
      </c>
    </row>
    <row r="16" spans="1:13">
      <c r="A16" s="7"/>
      <c r="B16" s="25">
        <f>1+1/(12*C14)+1/(288*C14*C14)-139/(51840*C14*C14*C14)</f>
        <v>1.0637425850419946</v>
      </c>
      <c r="C16" s="13" t="s">
        <v>26</v>
      </c>
      <c r="D16" s="12"/>
      <c r="E16" s="12"/>
    </row>
    <row r="17" spans="1:15" ht="21">
      <c r="A17" s="7"/>
      <c r="B17" s="26">
        <f>EXP(-C14)</f>
        <v>0.26593848288938404</v>
      </c>
      <c r="C17" s="14"/>
      <c r="D17" s="7"/>
      <c r="E17" s="7"/>
      <c r="F17" s="99" t="s">
        <v>51</v>
      </c>
      <c r="G17" s="100"/>
      <c r="H17" s="35">
        <f>E13*B21</f>
        <v>1.7986363830923375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1.0954779432556905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3.0817565581478483</v>
      </c>
      <c r="L18" s="54">
        <f>E4</f>
        <v>2.0115012199595923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2.8853712716865831</v>
      </c>
      <c r="C19" s="17"/>
      <c r="D19" s="7"/>
      <c r="E19" s="7"/>
      <c r="F19" s="33"/>
      <c r="G19" s="34"/>
      <c r="J19" s="7">
        <v>0.25</v>
      </c>
      <c r="K19" s="50">
        <f>K18</f>
        <v>3.0817565581478483</v>
      </c>
      <c r="L19" s="50">
        <f>L18</f>
        <v>2.0115012199595923</v>
      </c>
      <c r="M19" s="51">
        <f>N19-N18</f>
        <v>1.6175976357648558E-3</v>
      </c>
      <c r="N19" s="52">
        <f t="shared" ref="N19:N49" si="0">WEIBULL(J19,K19,L19,TRUE)</f>
        <v>1.6175976357648558E-3</v>
      </c>
      <c r="O19">
        <f t="shared" ref="O19:O62" si="1">J19*M19</f>
        <v>4.0439940894121396E-4</v>
      </c>
    </row>
    <row r="20" spans="1:15" ht="21">
      <c r="A20" s="4" t="s">
        <v>29</v>
      </c>
      <c r="B20" s="29">
        <f>B21*B21</f>
        <v>0.79955095745281157</v>
      </c>
      <c r="C20" s="88" t="s">
        <v>30</v>
      </c>
      <c r="D20" s="89"/>
      <c r="E20" s="10">
        <f>E13*SQRT(B12-B20)</f>
        <v>0.63791173909010745</v>
      </c>
      <c r="F20" s="34"/>
      <c r="G20" s="34"/>
      <c r="J20" s="7">
        <v>0.5</v>
      </c>
      <c r="K20" s="50">
        <f t="shared" ref="K20:L35" si="2">K19</f>
        <v>3.0817565581478483</v>
      </c>
      <c r="L20" s="50">
        <f t="shared" si="2"/>
        <v>2.0115012199595923</v>
      </c>
      <c r="M20" s="51">
        <f t="shared" ref="M20:M62" si="3">N20-N19</f>
        <v>1.1995289848119817E-2</v>
      </c>
      <c r="N20" s="52">
        <f t="shared" si="0"/>
        <v>1.3612887483884673E-2</v>
      </c>
      <c r="O20">
        <f t="shared" si="1"/>
        <v>5.9976449240599083E-3</v>
      </c>
    </row>
    <row r="21" spans="1:15" ht="21">
      <c r="A21" s="4" t="s">
        <v>31</v>
      </c>
      <c r="B21" s="29">
        <f>B16*B17*B18*B19</f>
        <v>0.89417613335003054</v>
      </c>
      <c r="C21" s="90"/>
      <c r="D21" s="91"/>
      <c r="E21" s="19"/>
      <c r="F21" s="37" t="s">
        <v>33</v>
      </c>
      <c r="G21" s="38">
        <f>I9-H17</f>
        <v>1.0642269165243468E-2</v>
      </c>
      <c r="J21" s="7">
        <v>0.75</v>
      </c>
      <c r="K21" s="50">
        <f t="shared" si="2"/>
        <v>3.0817565581478483</v>
      </c>
      <c r="L21" s="50">
        <f t="shared" si="2"/>
        <v>2.0115012199595923</v>
      </c>
      <c r="M21" s="51">
        <f t="shared" si="3"/>
        <v>3.3080064494459105E-2</v>
      </c>
      <c r="N21" s="52">
        <f t="shared" si="0"/>
        <v>4.6692951978343777E-2</v>
      </c>
      <c r="O21">
        <f t="shared" si="1"/>
        <v>2.4810048370844329E-2</v>
      </c>
    </row>
    <row r="22" spans="1:15">
      <c r="J22" s="7">
        <v>1</v>
      </c>
      <c r="K22" s="50">
        <f t="shared" si="2"/>
        <v>3.0817565581478483</v>
      </c>
      <c r="L22" s="50">
        <f t="shared" si="2"/>
        <v>2.0115012199595923</v>
      </c>
      <c r="M22" s="51">
        <f t="shared" si="3"/>
        <v>6.2871393454180913E-2</v>
      </c>
      <c r="N22" s="52">
        <f t="shared" si="0"/>
        <v>0.10956434543252469</v>
      </c>
      <c r="O22">
        <f t="shared" si="1"/>
        <v>6.2871393454180913E-2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3.0817565581478483</v>
      </c>
      <c r="L23" s="50">
        <f t="shared" si="2"/>
        <v>2.0115012199595923</v>
      </c>
      <c r="M23" s="51">
        <f t="shared" si="3"/>
        <v>9.6554971519054678E-2</v>
      </c>
      <c r="N23" s="52">
        <f t="shared" si="0"/>
        <v>0.20611931695157937</v>
      </c>
      <c r="O23">
        <f t="shared" si="1"/>
        <v>0.12069371439881835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1.9234019454753406</v>
      </c>
      <c r="J24" s="7">
        <f t="shared" ref="J24:J55" si="4">J23+0.25</f>
        <v>1.5</v>
      </c>
      <c r="K24" s="50">
        <f t="shared" si="2"/>
        <v>3.0817565581478483</v>
      </c>
      <c r="L24" s="50">
        <f t="shared" si="2"/>
        <v>2.0115012199595923</v>
      </c>
      <c r="M24" s="51">
        <f t="shared" si="3"/>
        <v>0.12680417437510072</v>
      </c>
      <c r="N24" s="52">
        <f t="shared" si="0"/>
        <v>0.33292349132668009</v>
      </c>
      <c r="O24">
        <f t="shared" si="1"/>
        <v>0.19020626156265108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3.0817565581478483</v>
      </c>
      <c r="L25" s="50">
        <f t="shared" si="2"/>
        <v>2.0115012199595923</v>
      </c>
      <c r="M25" s="51">
        <f t="shared" si="3"/>
        <v>0.14557396512433363</v>
      </c>
      <c r="N25" s="52">
        <f t="shared" si="0"/>
        <v>0.47849745645101371</v>
      </c>
      <c r="O25">
        <f t="shared" si="1"/>
        <v>0.25475443896758387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3.0817565581478483</v>
      </c>
      <c r="L26" s="50">
        <f t="shared" si="2"/>
        <v>2.0115012199595923</v>
      </c>
      <c r="M26" s="51">
        <f t="shared" si="3"/>
        <v>0.14712256125012113</v>
      </c>
      <c r="N26" s="52">
        <f t="shared" si="0"/>
        <v>0.62562001770113485</v>
      </c>
      <c r="O26">
        <f t="shared" si="1"/>
        <v>0.29424512250024226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3.0817565581478483</v>
      </c>
      <c r="L27" s="50">
        <f t="shared" si="2"/>
        <v>2.0115012199595923</v>
      </c>
      <c r="M27" s="51">
        <f t="shared" si="3"/>
        <v>0.13082780189602816</v>
      </c>
      <c r="N27" s="52">
        <f t="shared" si="0"/>
        <v>0.75644781959716301</v>
      </c>
      <c r="O27">
        <f t="shared" si="1"/>
        <v>0.29436255426606339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3.0817565581478483</v>
      </c>
      <c r="L28" s="50">
        <f t="shared" si="2"/>
        <v>2.0115012199595923</v>
      </c>
      <c r="M28" s="51">
        <f t="shared" si="3"/>
        <v>0.10188049275390387</v>
      </c>
      <c r="N28" s="52">
        <f t="shared" si="0"/>
        <v>0.85832831235106688</v>
      </c>
      <c r="O28">
        <f t="shared" si="1"/>
        <v>0.25470123188475968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3.0817565581478483</v>
      </c>
      <c r="L29" s="50">
        <f t="shared" si="2"/>
        <v>2.0115012199595923</v>
      </c>
      <c r="M29" s="51">
        <f t="shared" si="3"/>
        <v>6.8973942022494517E-2</v>
      </c>
      <c r="N29" s="52">
        <f t="shared" si="0"/>
        <v>0.9273022543735614</v>
      </c>
      <c r="O29">
        <f t="shared" si="1"/>
        <v>0.18967834056185992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3.0817565581478483</v>
      </c>
      <c r="L30" s="50">
        <f t="shared" si="2"/>
        <v>2.0115012199595923</v>
      </c>
      <c r="M30" s="51">
        <f t="shared" si="3"/>
        <v>4.0234454981222689E-2</v>
      </c>
      <c r="N30" s="52">
        <f t="shared" si="0"/>
        <v>0.96753670935478409</v>
      </c>
      <c r="O30">
        <f t="shared" si="1"/>
        <v>0.12070336494366807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3.0817565581478483</v>
      </c>
      <c r="L31" s="50">
        <f t="shared" si="2"/>
        <v>2.0115012199595923</v>
      </c>
      <c r="M31" s="51">
        <f t="shared" si="3"/>
        <v>2.0019848894497372E-2</v>
      </c>
      <c r="N31" s="52">
        <f t="shared" si="0"/>
        <v>0.98755655824928146</v>
      </c>
      <c r="O31">
        <f t="shared" si="1"/>
        <v>6.5064508907116458E-2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3.0817565581478483</v>
      </c>
      <c r="L32" s="50">
        <f t="shared" si="2"/>
        <v>2.0115012199595923</v>
      </c>
      <c r="M32" s="51">
        <f t="shared" si="3"/>
        <v>8.4054379121829559E-3</v>
      </c>
      <c r="N32" s="52">
        <f t="shared" si="0"/>
        <v>0.99596199616146441</v>
      </c>
      <c r="O32">
        <f t="shared" si="1"/>
        <v>2.9419032692640346E-2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3.0817565581478483</v>
      </c>
      <c r="L33" s="50">
        <f t="shared" si="2"/>
        <v>2.0115012199595923</v>
      </c>
      <c r="M33" s="51">
        <f t="shared" si="3"/>
        <v>2.9439590547403194E-3</v>
      </c>
      <c r="N33" s="52">
        <f t="shared" si="0"/>
        <v>0.99890595521620473</v>
      </c>
      <c r="O33">
        <f t="shared" si="1"/>
        <v>1.1039846455276198E-2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3.0817565581478483</v>
      </c>
      <c r="L34" s="50">
        <f t="shared" si="2"/>
        <v>2.0115012199595923</v>
      </c>
      <c r="M34" s="51">
        <f t="shared" si="3"/>
        <v>8.4999739676272501E-4</v>
      </c>
      <c r="N34" s="52">
        <f t="shared" si="0"/>
        <v>0.99975595261296746</v>
      </c>
      <c r="O34">
        <f t="shared" si="1"/>
        <v>3.3999895870509E-3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3.0817565581478483</v>
      </c>
      <c r="L35" s="50">
        <f t="shared" si="2"/>
        <v>2.0115012199595923</v>
      </c>
      <c r="M35" s="51">
        <f t="shared" si="3"/>
        <v>1.9985176903847268E-4</v>
      </c>
      <c r="N35" s="52">
        <f t="shared" si="0"/>
        <v>0.99995580438200593</v>
      </c>
      <c r="O35">
        <f t="shared" si="1"/>
        <v>8.493700184135089E-4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3.0817565581478483</v>
      </c>
      <c r="L36" s="50">
        <f t="shared" si="5"/>
        <v>2.0115012199595923</v>
      </c>
      <c r="M36" s="51">
        <f t="shared" si="3"/>
        <v>3.7789215337369342E-5</v>
      </c>
      <c r="N36" s="52">
        <f t="shared" si="0"/>
        <v>0.9999935935973433</v>
      </c>
      <c r="O36">
        <f t="shared" si="1"/>
        <v>1.7005146901816204E-4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3.0817565581478483</v>
      </c>
      <c r="L37" s="50">
        <f t="shared" si="5"/>
        <v>2.0115012199595923</v>
      </c>
      <c r="M37" s="51">
        <f t="shared" si="3"/>
        <v>5.6735551819953045E-6</v>
      </c>
      <c r="N37" s="52">
        <f t="shared" si="0"/>
        <v>0.9999992671525253</v>
      </c>
      <c r="O37">
        <f t="shared" si="1"/>
        <v>2.6949387114477696E-5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3.0817565581478483</v>
      </c>
      <c r="L38" s="50">
        <f t="shared" si="5"/>
        <v>2.0115012199595923</v>
      </c>
      <c r="M38" s="51">
        <f t="shared" si="3"/>
        <v>6.6762705630551977E-7</v>
      </c>
      <c r="N38" s="52">
        <f t="shared" si="0"/>
        <v>0.9999999347795816</v>
      </c>
      <c r="O38">
        <f t="shared" si="1"/>
        <v>3.3381352815275989E-6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3.0817565581478483</v>
      </c>
      <c r="L39" s="50">
        <f t="shared" si="5"/>
        <v>2.0115012199595923</v>
      </c>
      <c r="M39" s="51">
        <f t="shared" si="3"/>
        <v>6.0768945542299946E-8</v>
      </c>
      <c r="N39" s="52">
        <f t="shared" si="0"/>
        <v>0.99999999554852714</v>
      </c>
      <c r="O39">
        <f t="shared" si="1"/>
        <v>3.1903696409707472E-7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3.0817565581478483</v>
      </c>
      <c r="L40" s="50">
        <f t="shared" si="5"/>
        <v>2.0115012199595923</v>
      </c>
      <c r="M40" s="51">
        <f t="shared" si="3"/>
        <v>4.2217902507246663E-9</v>
      </c>
      <c r="N40" s="52">
        <f t="shared" si="0"/>
        <v>0.99999999977031739</v>
      </c>
      <c r="O40">
        <f t="shared" si="1"/>
        <v>2.3219846378985665E-8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3.0817565581478483</v>
      </c>
      <c r="L41" s="50">
        <f t="shared" si="5"/>
        <v>2.0115012199595923</v>
      </c>
      <c r="M41" s="51">
        <f t="shared" si="3"/>
        <v>2.2085211437428143E-10</v>
      </c>
      <c r="N41" s="52">
        <f t="shared" si="0"/>
        <v>0.99999999999116951</v>
      </c>
      <c r="O41">
        <f t="shared" si="1"/>
        <v>1.2698996576521182E-9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3.0817565581478483</v>
      </c>
      <c r="L42" s="50">
        <f t="shared" si="5"/>
        <v>2.0115012199595923</v>
      </c>
      <c r="M42" s="51">
        <f t="shared" si="3"/>
        <v>8.5811358019327599E-12</v>
      </c>
      <c r="N42" s="52">
        <f t="shared" si="0"/>
        <v>0.99999999999975064</v>
      </c>
      <c r="O42">
        <f t="shared" si="1"/>
        <v>5.148681481159656E-11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3.0817565581478483</v>
      </c>
      <c r="L43" s="50">
        <f t="shared" si="5"/>
        <v>2.0115012199595923</v>
      </c>
      <c r="M43" s="51">
        <f t="shared" si="3"/>
        <v>2.4424906541753444E-13</v>
      </c>
      <c r="N43" s="52">
        <f t="shared" si="0"/>
        <v>0.99999999999999489</v>
      </c>
      <c r="O43">
        <f t="shared" si="1"/>
        <v>1.5265566588595902E-12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3.0817565581478483</v>
      </c>
      <c r="L44" s="50">
        <f t="shared" si="5"/>
        <v>2.0115012199595923</v>
      </c>
      <c r="M44" s="51">
        <f t="shared" si="3"/>
        <v>4.9960036108132044E-15</v>
      </c>
      <c r="N44" s="52">
        <f t="shared" si="0"/>
        <v>0.99999999999999989</v>
      </c>
      <c r="O44">
        <f t="shared" si="1"/>
        <v>3.2474023470285829E-14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3.0817565581478483</v>
      </c>
      <c r="L45" s="50">
        <f t="shared" si="5"/>
        <v>2.0115012199595923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3.0817565581478483</v>
      </c>
      <c r="L46" s="50">
        <f t="shared" si="5"/>
        <v>2.0115012199595923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3.0817565581478483</v>
      </c>
      <c r="L47" s="50">
        <f t="shared" si="5"/>
        <v>2.0115012199595923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3.0817565581478483</v>
      </c>
      <c r="L48" s="50">
        <f t="shared" si="5"/>
        <v>2.0115012199595923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3.0817565581478483</v>
      </c>
      <c r="L49" s="50">
        <f t="shared" si="5"/>
        <v>2.0115012199595923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3.0817565581478483</v>
      </c>
      <c r="L50" s="50">
        <f t="shared" si="5"/>
        <v>2.0115012199595923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3.0817565581478483</v>
      </c>
      <c r="L51" s="50">
        <f t="shared" si="5"/>
        <v>2.0115012199595923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3.0817565581478483</v>
      </c>
      <c r="L52" s="50">
        <f t="shared" si="7"/>
        <v>2.0115012199595923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3.0817565581478483</v>
      </c>
      <c r="L53" s="50">
        <f t="shared" si="7"/>
        <v>2.0115012199595923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3.0817565581478483</v>
      </c>
      <c r="L54" s="50">
        <f t="shared" si="7"/>
        <v>2.0115012199595923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3.0817565581478483</v>
      </c>
      <c r="L55" s="50">
        <f t="shared" si="7"/>
        <v>2.0115012199595923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3.0817565581478483</v>
      </c>
      <c r="L56" s="50">
        <f t="shared" si="7"/>
        <v>2.0115012199595923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3.0817565581478483</v>
      </c>
      <c r="L57" s="50">
        <f t="shared" si="7"/>
        <v>2.0115012199595923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3.0817565581478483</v>
      </c>
      <c r="L58" s="50">
        <f t="shared" si="7"/>
        <v>2.0115012199595923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3.0817565581478483</v>
      </c>
      <c r="L59" s="50">
        <f t="shared" si="7"/>
        <v>2.0115012199595923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3.0817565581478483</v>
      </c>
      <c r="L60" s="50">
        <f t="shared" si="7"/>
        <v>2.0115012199595923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3.0817565581478483</v>
      </c>
      <c r="L61" s="50">
        <f t="shared" si="7"/>
        <v>2.0115012199595923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3.0817565581478483</v>
      </c>
      <c r="L62" s="50">
        <f t="shared" si="7"/>
        <v>2.0115012199595923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M3" sqref="M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2.1766915694942868</v>
      </c>
      <c r="I2" s="56">
        <f>G2-I9</f>
        <v>0.2309206823280634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Récapitulatif!D3</f>
        <v>2.2599215768385785</v>
      </c>
      <c r="L3" s="67">
        <f>Récapitulatif!E3</f>
        <v>4.1141304450699314</v>
      </c>
      <c r="M3" s="5">
        <f>Récapitulatif!L3</f>
        <v>1.9457708871662234</v>
      </c>
    </row>
    <row r="4" spans="1:13" ht="18.75">
      <c r="A4" s="7"/>
      <c r="B4" s="22" t="s">
        <v>22</v>
      </c>
      <c r="C4" s="62">
        <f>L3</f>
        <v>4.1141304450699314</v>
      </c>
      <c r="D4" s="9" t="s">
        <v>23</v>
      </c>
      <c r="E4" s="62">
        <f>K3</f>
        <v>2.2599215768385785</v>
      </c>
      <c r="F4" s="8"/>
      <c r="G4" s="8"/>
      <c r="H4" s="8"/>
      <c r="I4" s="8"/>
      <c r="J4" s="3" t="s">
        <v>9</v>
      </c>
      <c r="K4" s="67">
        <f>Récapitulatif!D4</f>
        <v>2.280367318727035</v>
      </c>
      <c r="L4" s="67">
        <f>Récapitulatif!E4</f>
        <v>3.585781957196704</v>
      </c>
      <c r="M4" s="5">
        <f>Récapitulatif!L4</f>
        <v>1.9415386374028378</v>
      </c>
    </row>
    <row r="5" spans="1:13" ht="15.75">
      <c r="A5" s="11" t="s">
        <v>24</v>
      </c>
      <c r="B5" s="23" t="s">
        <v>25</v>
      </c>
      <c r="C5" s="31">
        <f>1+2/C4</f>
        <v>1.4861294571728156</v>
      </c>
      <c r="D5" s="7"/>
      <c r="E5" s="7"/>
      <c r="F5" s="8"/>
      <c r="G5" s="8"/>
      <c r="H5" s="8"/>
      <c r="I5" s="8"/>
      <c r="J5" s="3" t="s">
        <v>10</v>
      </c>
      <c r="K5" s="67">
        <f>Récapitulatif!D5</f>
        <v>2.3054100269386275</v>
      </c>
      <c r="L5" s="67">
        <f>Récapitulatif!E5</f>
        <v>3.5269485300558232</v>
      </c>
      <c r="M5" s="5">
        <f>Récapitulatif!L5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Récapitulatif!D6</f>
        <v>2.194128635336503</v>
      </c>
      <c r="L6" s="67">
        <f>Récapitulatif!E6</f>
        <v>2.9896248672573726</v>
      </c>
      <c r="M6" s="5">
        <f>Récapitulatif!L6</f>
        <v>1.8449966193373881</v>
      </c>
    </row>
    <row r="7" spans="1:13" ht="15.75">
      <c r="A7" s="7"/>
      <c r="B7" s="25">
        <f>1+1/(12*C5)+1/(288*C5*C5)-139/(51840*C5*C5*C5)</f>
        <v>1.056829304354014</v>
      </c>
      <c r="C7" s="13" t="s">
        <v>26</v>
      </c>
      <c r="D7" s="12"/>
      <c r="E7" s="12"/>
      <c r="J7" s="3" t="s">
        <v>12</v>
      </c>
      <c r="K7" s="67">
        <f>Récapitulatif!D7</f>
        <v>2.1969367993474798</v>
      </c>
      <c r="L7" s="67">
        <f>Récapitulatif!E7</f>
        <v>3.5170878310813194</v>
      </c>
      <c r="M7" s="5">
        <f>Récapitulatif!L7</f>
        <v>1.8621820615795657</v>
      </c>
    </row>
    <row r="8" spans="1:13" ht="15.75">
      <c r="A8" s="7"/>
      <c r="B8" s="26">
        <f>EXP(-C5)</f>
        <v>0.22624666040027352</v>
      </c>
      <c r="C8" s="14"/>
      <c r="D8" s="7"/>
      <c r="E8" s="7"/>
      <c r="G8" s="96"/>
      <c r="I8" s="15" t="s">
        <v>50</v>
      </c>
      <c r="J8" s="3" t="s">
        <v>13</v>
      </c>
      <c r="K8" s="67">
        <f>Récapitulatif!D8</f>
        <v>2.1073660781092078</v>
      </c>
      <c r="L8" s="67">
        <f>Récapitulatif!E8</f>
        <v>3.3660663895578349</v>
      </c>
      <c r="M8" s="5">
        <f>Récapitulatif!L8</f>
        <v>1.7795307443365633</v>
      </c>
    </row>
    <row r="9" spans="1:13" ht="15.75">
      <c r="A9" s="7"/>
      <c r="B9" s="27">
        <f>POWER(C5,C5-1)</f>
        <v>1.2123884832827541</v>
      </c>
      <c r="C9" s="16"/>
      <c r="D9" s="7"/>
      <c r="E9" s="7"/>
      <c r="F9" s="20">
        <f>E20/I9</f>
        <v>0.28832580936660152</v>
      </c>
      <c r="G9" s="97"/>
      <c r="I9" s="63">
        <f>M3</f>
        <v>1.9457708871662234</v>
      </c>
      <c r="J9" s="3" t="s">
        <v>14</v>
      </c>
      <c r="K9" s="67">
        <f>Récapitulatif!D9</f>
        <v>2.0908902709580235</v>
      </c>
      <c r="L9" s="67">
        <f>Récapitulatif!E9</f>
        <v>3.4321113165871555</v>
      </c>
      <c r="M9" s="5">
        <f>Récapitulatif!L9</f>
        <v>1.7734685255597809</v>
      </c>
    </row>
    <row r="10" spans="1:13" ht="15.75">
      <c r="A10" s="7"/>
      <c r="B10" s="28">
        <f>SQRT(C5*2*22/7)</f>
        <v>3.05636796858166</v>
      </c>
      <c r="C10" s="17"/>
      <c r="D10" s="7"/>
      <c r="E10" s="7"/>
      <c r="G10" s="97"/>
      <c r="J10" s="3" t="s">
        <v>15</v>
      </c>
      <c r="K10" s="67">
        <f>Récapitulatif!D10</f>
        <v>2.0948802239264466</v>
      </c>
      <c r="L10" s="67">
        <f>Récapitulatif!E10</f>
        <v>2.806047858328137</v>
      </c>
      <c r="M10" s="5">
        <f>Récapitulatif!L10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5.332436152685837E-2</v>
      </c>
      <c r="H11" s="60" t="s">
        <v>45</v>
      </c>
      <c r="I11" s="60"/>
      <c r="J11" s="3" t="s">
        <v>16</v>
      </c>
      <c r="K11" s="67">
        <f>Récapitulatif!D11</f>
        <v>1.9120310166839609</v>
      </c>
      <c r="L11" s="67">
        <f>Récapitulatif!E11</f>
        <v>3.2386464319502646</v>
      </c>
      <c r="M11" s="5">
        <f>Récapitulatif!L11</f>
        <v>1.5898268398268449</v>
      </c>
    </row>
    <row r="12" spans="1:13" ht="21">
      <c r="A12" s="4" t="s">
        <v>27</v>
      </c>
      <c r="B12" s="29">
        <f>B7*B8*B9*B10</f>
        <v>0.88600151864645138</v>
      </c>
      <c r="C12" s="98"/>
      <c r="D12" s="98"/>
      <c r="E12" s="10"/>
      <c r="F12" t="s">
        <v>42</v>
      </c>
      <c r="G12" s="57">
        <f>(H17-I9)*(H17-I9)</f>
        <v>1.1263118331158608E-2</v>
      </c>
      <c r="H12" s="60" t="s">
        <v>46</v>
      </c>
      <c r="I12" s="60">
        <f>SQRT(G12)</f>
        <v>0.10612783956699867</v>
      </c>
      <c r="J12" s="3" t="s">
        <v>17</v>
      </c>
      <c r="K12" s="67">
        <f>Récapitulatif!D12</f>
        <v>2.0978916985783442</v>
      </c>
      <c r="L12" s="67">
        <f>Récapitulatif!E12</f>
        <v>2.9632010357382317</v>
      </c>
      <c r="M12" s="5">
        <f>Récapitulatif!L12</f>
        <v>1.7494152046783538</v>
      </c>
    </row>
    <row r="13" spans="1:13" ht="18.75">
      <c r="A13" s="7"/>
      <c r="B13" s="22" t="s">
        <v>22</v>
      </c>
      <c r="C13" s="10">
        <f>C4</f>
        <v>4.1141304450699314</v>
      </c>
      <c r="D13" s="9" t="s">
        <v>23</v>
      </c>
      <c r="E13" s="10">
        <f>E4</f>
        <v>2.2599215768385785</v>
      </c>
      <c r="F13" t="s">
        <v>43</v>
      </c>
      <c r="G13" s="57">
        <f>(H17-G2)*(H17-G2)</f>
        <v>1.5573253604387825E-2</v>
      </c>
      <c r="H13" s="60" t="s">
        <v>47</v>
      </c>
      <c r="I13" s="61">
        <f>1-G12/G13</f>
        <v>0.27676524011750625</v>
      </c>
      <c r="J13" s="3" t="s">
        <v>18</v>
      </c>
      <c r="K13" s="67">
        <f>Récapitulatif!D13</f>
        <v>2.1128676793569645</v>
      </c>
      <c r="L13" s="67">
        <f>Récapitulatif!E13</f>
        <v>2.8165729316829431</v>
      </c>
      <c r="M13" s="5">
        <f>Récapitulatif!L13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1.2430647285864078</v>
      </c>
      <c r="D14" s="7"/>
      <c r="E14" s="7"/>
      <c r="F14" s="99" t="s">
        <v>32</v>
      </c>
      <c r="G14" s="100"/>
      <c r="H14" s="59">
        <f>E13*E13*(B12-B20)</f>
        <v>0.31473891397695003</v>
      </c>
      <c r="J14" s="3" t="s">
        <v>19</v>
      </c>
      <c r="K14" s="67">
        <f>Récapitulatif!D14</f>
        <v>2.1171410295123643</v>
      </c>
      <c r="L14" s="67">
        <f>Récapitulatif!E14</f>
        <v>3.1580727435936415</v>
      </c>
      <c r="M14" s="5">
        <f>Récapitulatif!L14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Récapitulatif!D15</f>
        <v>2.1465766442412755</v>
      </c>
      <c r="L15" s="67">
        <f>Récapitulatif!E15</f>
        <v>3.292514632563972</v>
      </c>
      <c r="M15" s="5">
        <f>Récapitulatif!L15</f>
        <v>1.809278652257581</v>
      </c>
    </row>
    <row r="16" spans="1:13">
      <c r="A16" s="7"/>
      <c r="B16" s="25">
        <f>1+1/(12*C14)+1/(288*C14*C14)-139/(51840*C14*C14*C14)</f>
        <v>1.0678897532870752</v>
      </c>
      <c r="C16" s="13" t="s">
        <v>26</v>
      </c>
      <c r="D16" s="12"/>
      <c r="E16" s="12"/>
    </row>
    <row r="17" spans="1:15" ht="21">
      <c r="A17" s="7"/>
      <c r="B17" s="26">
        <f>EXP(-C14)</f>
        <v>0.28849869149609275</v>
      </c>
      <c r="C17" s="14"/>
      <c r="D17" s="7"/>
      <c r="E17" s="7"/>
      <c r="F17" s="99" t="s">
        <v>51</v>
      </c>
      <c r="G17" s="100"/>
      <c r="H17" s="35">
        <f>E13*B21</f>
        <v>2.051898726733222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1.0543094426196102</v>
      </c>
      <c r="C18" s="16"/>
      <c r="D18" s="7"/>
      <c r="E18" s="7"/>
      <c r="F18" s="101"/>
      <c r="G18" s="102"/>
      <c r="H18" s="19"/>
      <c r="J18" s="7">
        <v>0</v>
      </c>
      <c r="K18" s="54">
        <f>C4</f>
        <v>4.1141304450699314</v>
      </c>
      <c r="L18" s="54">
        <f>E4</f>
        <v>2.2599215768385785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2.7952727456445348</v>
      </c>
      <c r="C19" s="17"/>
      <c r="D19" s="7"/>
      <c r="E19" s="7"/>
      <c r="F19" s="33"/>
      <c r="G19" s="34"/>
      <c r="J19" s="7">
        <v>0.25</v>
      </c>
      <c r="K19" s="50">
        <f>K18</f>
        <v>4.1141304450699314</v>
      </c>
      <c r="L19" s="50">
        <f>L18</f>
        <v>2.2599215768385785</v>
      </c>
      <c r="M19" s="51">
        <f>N19-N18</f>
        <v>1.1647562727257199E-4</v>
      </c>
      <c r="N19" s="52">
        <f t="shared" ref="N19:N49" si="0">WEIBULL(J19,K19,L19,TRUE)</f>
        <v>1.1647562727257199E-4</v>
      </c>
      <c r="O19">
        <f t="shared" ref="O19:O62" si="1">J19*M19</f>
        <v>2.9118906818142998E-5</v>
      </c>
    </row>
    <row r="20" spans="1:15" ht="21">
      <c r="A20" s="4" t="s">
        <v>29</v>
      </c>
      <c r="B20" s="29">
        <f>B21*B21</f>
        <v>0.82437555766319526</v>
      </c>
      <c r="C20" s="88" t="s">
        <v>30</v>
      </c>
      <c r="D20" s="89"/>
      <c r="E20" s="10">
        <f>E13*SQRT(B12-B20)</f>
        <v>0.56101596588417157</v>
      </c>
      <c r="F20" s="34"/>
      <c r="G20" s="34"/>
      <c r="J20" s="7">
        <v>0.5</v>
      </c>
      <c r="K20" s="50">
        <f t="shared" ref="K20:L35" si="2">K19</f>
        <v>4.1141304450699314</v>
      </c>
      <c r="L20" s="50">
        <f t="shared" si="2"/>
        <v>2.2599215768385785</v>
      </c>
      <c r="M20" s="51">
        <f t="shared" ref="M20:M62" si="3">N20-N19</f>
        <v>1.8986358559567318E-3</v>
      </c>
      <c r="N20" s="52">
        <f t="shared" si="0"/>
        <v>2.0151114832293038E-3</v>
      </c>
      <c r="O20">
        <f t="shared" si="1"/>
        <v>9.4931792797836589E-4</v>
      </c>
    </row>
    <row r="21" spans="1:15" ht="21">
      <c r="A21" s="4" t="s">
        <v>31</v>
      </c>
      <c r="B21" s="29">
        <f>B16*B17*B18*B19</f>
        <v>0.90795129696652521</v>
      </c>
      <c r="C21" s="90"/>
      <c r="D21" s="91"/>
      <c r="E21" s="19"/>
      <c r="F21" s="37" t="s">
        <v>33</v>
      </c>
      <c r="G21" s="38">
        <f>I9-H17</f>
        <v>-0.10612783956699867</v>
      </c>
      <c r="J21" s="7">
        <v>0.75</v>
      </c>
      <c r="K21" s="50">
        <f t="shared" si="2"/>
        <v>4.1141304450699314</v>
      </c>
      <c r="L21" s="50">
        <f t="shared" si="2"/>
        <v>2.2599215768385785</v>
      </c>
      <c r="M21" s="51">
        <f t="shared" si="3"/>
        <v>8.6233545718431559E-3</v>
      </c>
      <c r="N21" s="52">
        <f t="shared" si="0"/>
        <v>1.063846605507246E-2</v>
      </c>
      <c r="O21">
        <f t="shared" si="1"/>
        <v>6.4675159288823669E-3</v>
      </c>
    </row>
    <row r="22" spans="1:15">
      <c r="J22" s="7">
        <v>1</v>
      </c>
      <c r="K22" s="50">
        <f t="shared" si="2"/>
        <v>4.1141304450699314</v>
      </c>
      <c r="L22" s="50">
        <f t="shared" si="2"/>
        <v>2.2599215768385785</v>
      </c>
      <c r="M22" s="51">
        <f t="shared" si="3"/>
        <v>2.3689696223007983E-2</v>
      </c>
      <c r="N22" s="52">
        <f t="shared" si="0"/>
        <v>3.4328162278080443E-2</v>
      </c>
      <c r="O22">
        <f t="shared" si="1"/>
        <v>2.3689696223007983E-2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4.1141304450699314</v>
      </c>
      <c r="L23" s="50">
        <f t="shared" si="2"/>
        <v>2.2599215768385785</v>
      </c>
      <c r="M23" s="51">
        <f t="shared" si="3"/>
        <v>4.9435629314693252E-2</v>
      </c>
      <c r="N23" s="52">
        <f t="shared" si="0"/>
        <v>8.3763791592773695E-2</v>
      </c>
      <c r="O23">
        <f t="shared" si="1"/>
        <v>6.1794536643366565E-2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2.1766915694942868</v>
      </c>
      <c r="J24" s="7">
        <f t="shared" ref="J24:J55" si="4">J23+0.25</f>
        <v>1.5</v>
      </c>
      <c r="K24" s="50">
        <f t="shared" si="2"/>
        <v>4.1141304450699314</v>
      </c>
      <c r="L24" s="50">
        <f t="shared" si="2"/>
        <v>2.2599215768385785</v>
      </c>
      <c r="M24" s="51">
        <f t="shared" si="3"/>
        <v>8.5310573524531863E-2</v>
      </c>
      <c r="N24" s="52">
        <f t="shared" si="0"/>
        <v>0.16907436511730556</v>
      </c>
      <c r="O24">
        <f t="shared" si="1"/>
        <v>0.12796586028679779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4.1141304450699314</v>
      </c>
      <c r="L25" s="50">
        <f t="shared" si="2"/>
        <v>2.2599215768385785</v>
      </c>
      <c r="M25" s="51">
        <f t="shared" si="3"/>
        <v>0.12569040687959032</v>
      </c>
      <c r="N25" s="52">
        <f t="shared" si="0"/>
        <v>0.29476477199689588</v>
      </c>
      <c r="O25">
        <f t="shared" si="1"/>
        <v>0.21995821203928306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4.1141304450699314</v>
      </c>
      <c r="L26" s="50">
        <f t="shared" si="2"/>
        <v>2.2599215768385785</v>
      </c>
      <c r="M26" s="51">
        <f t="shared" si="3"/>
        <v>0.15911134639553171</v>
      </c>
      <c r="N26" s="52">
        <f t="shared" si="0"/>
        <v>0.45387611839242759</v>
      </c>
      <c r="O26">
        <f t="shared" si="1"/>
        <v>0.31822269279106341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4.1141304450699314</v>
      </c>
      <c r="L27" s="50">
        <f t="shared" si="2"/>
        <v>2.2599215768385785</v>
      </c>
      <c r="M27" s="51">
        <f t="shared" si="3"/>
        <v>0.17158554229289846</v>
      </c>
      <c r="N27" s="52">
        <f t="shared" si="0"/>
        <v>0.62546166068532605</v>
      </c>
      <c r="O27">
        <f t="shared" si="1"/>
        <v>0.38606747015902154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4.1141304450699314</v>
      </c>
      <c r="L28" s="50">
        <f t="shared" si="2"/>
        <v>2.2599215768385785</v>
      </c>
      <c r="M28" s="51">
        <f t="shared" si="3"/>
        <v>0.15471341064540378</v>
      </c>
      <c r="N28" s="52">
        <f t="shared" si="0"/>
        <v>0.78017507133072983</v>
      </c>
      <c r="O28">
        <f t="shared" si="1"/>
        <v>0.38678352661350945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4.1141304450699314</v>
      </c>
      <c r="L29" s="50">
        <f t="shared" si="2"/>
        <v>2.2599215768385785</v>
      </c>
      <c r="M29" s="51">
        <f t="shared" si="3"/>
        <v>0.11360660258885225</v>
      </c>
      <c r="N29" s="52">
        <f t="shared" si="0"/>
        <v>0.89378167391958208</v>
      </c>
      <c r="O29">
        <f t="shared" si="1"/>
        <v>0.31241815711934368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4.1141304450699314</v>
      </c>
      <c r="L30" s="50">
        <f t="shared" si="2"/>
        <v>2.2599215768385785</v>
      </c>
      <c r="M30" s="51">
        <f t="shared" si="3"/>
        <v>6.5756543554531088E-2</v>
      </c>
      <c r="N30" s="52">
        <f t="shared" si="0"/>
        <v>0.95953821747411316</v>
      </c>
      <c r="O30">
        <f t="shared" si="1"/>
        <v>0.19726963066359327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4.1141304450699314</v>
      </c>
      <c r="L31" s="50">
        <f t="shared" si="2"/>
        <v>2.2599215768385785</v>
      </c>
      <c r="M31" s="51">
        <f t="shared" si="3"/>
        <v>2.887966594997915E-2</v>
      </c>
      <c r="N31" s="52">
        <f t="shared" si="0"/>
        <v>0.98841788342409231</v>
      </c>
      <c r="O31">
        <f t="shared" si="1"/>
        <v>9.3858914337432237E-2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4.1141304450699314</v>
      </c>
      <c r="L32" s="50">
        <f t="shared" si="2"/>
        <v>2.2599215768385785</v>
      </c>
      <c r="M32" s="51">
        <f t="shared" si="3"/>
        <v>9.2185078977859991E-3</v>
      </c>
      <c r="N32" s="52">
        <f t="shared" si="0"/>
        <v>0.99763639132187831</v>
      </c>
      <c r="O32">
        <f t="shared" si="1"/>
        <v>3.2264777642250997E-2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4.1141304450699314</v>
      </c>
      <c r="L33" s="50">
        <f t="shared" si="2"/>
        <v>2.2599215768385785</v>
      </c>
      <c r="M33" s="51">
        <f t="shared" si="3"/>
        <v>2.0388881726584041E-3</v>
      </c>
      <c r="N33" s="52">
        <f t="shared" si="0"/>
        <v>0.99967527949453672</v>
      </c>
      <c r="O33">
        <f t="shared" si="1"/>
        <v>7.6458306474690152E-3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4.1141304450699314</v>
      </c>
      <c r="L34" s="50">
        <f t="shared" si="2"/>
        <v>2.2599215768385785</v>
      </c>
      <c r="M34" s="51">
        <f t="shared" si="3"/>
        <v>2.9649581914992229E-4</v>
      </c>
      <c r="N34" s="52">
        <f t="shared" si="0"/>
        <v>0.99997177531368664</v>
      </c>
      <c r="O34">
        <f t="shared" si="1"/>
        <v>1.1859832765996892E-3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4.1141304450699314</v>
      </c>
      <c r="L35" s="50">
        <f t="shared" si="2"/>
        <v>2.2599215768385785</v>
      </c>
      <c r="M35" s="51">
        <f t="shared" si="3"/>
        <v>2.6772931564944535E-5</v>
      </c>
      <c r="N35" s="52">
        <f t="shared" si="0"/>
        <v>0.99999854824525158</v>
      </c>
      <c r="O35">
        <f t="shared" si="1"/>
        <v>1.1378495915101428E-4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4.1141304450699314</v>
      </c>
      <c r="L36" s="50">
        <f t="shared" si="5"/>
        <v>2.2599215768385785</v>
      </c>
      <c r="M36" s="51">
        <f t="shared" si="3"/>
        <v>1.4106239782929464E-6</v>
      </c>
      <c r="N36" s="52">
        <f t="shared" si="0"/>
        <v>0.99999995886922988</v>
      </c>
      <c r="O36">
        <f t="shared" si="1"/>
        <v>6.3478079023182588E-6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4.1141304450699314</v>
      </c>
      <c r="L37" s="50">
        <f t="shared" si="5"/>
        <v>2.2599215768385785</v>
      </c>
      <c r="M37" s="51">
        <f t="shared" si="3"/>
        <v>4.0536196954654713E-8</v>
      </c>
      <c r="N37" s="52">
        <f t="shared" si="0"/>
        <v>0.99999999940542683</v>
      </c>
      <c r="O37">
        <f t="shared" si="1"/>
        <v>1.9254693553460989E-7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4.1141304450699314</v>
      </c>
      <c r="L38" s="50">
        <f t="shared" si="5"/>
        <v>2.2599215768385785</v>
      </c>
      <c r="M38" s="51">
        <f t="shared" si="3"/>
        <v>5.9053073542258971E-10</v>
      </c>
      <c r="N38" s="52">
        <f t="shared" si="0"/>
        <v>0.99999999999595757</v>
      </c>
      <c r="O38">
        <f t="shared" si="1"/>
        <v>2.9526536771129486E-9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4.1141304450699314</v>
      </c>
      <c r="L39" s="50">
        <f t="shared" si="5"/>
        <v>2.2599215768385785</v>
      </c>
      <c r="M39" s="51">
        <f t="shared" si="3"/>
        <v>4.0305536685991683E-12</v>
      </c>
      <c r="N39" s="52">
        <f t="shared" si="0"/>
        <v>0.99999999999998812</v>
      </c>
      <c r="O39">
        <f t="shared" si="1"/>
        <v>2.1160406760145634E-11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4.1141304450699314</v>
      </c>
      <c r="L40" s="50">
        <f t="shared" si="5"/>
        <v>2.2599215768385785</v>
      </c>
      <c r="M40" s="51">
        <f t="shared" si="3"/>
        <v>1.1879386363489175E-14</v>
      </c>
      <c r="N40" s="52">
        <f t="shared" si="0"/>
        <v>1</v>
      </c>
      <c r="O40">
        <f t="shared" si="1"/>
        <v>6.5336624999190462E-14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4.1141304450699314</v>
      </c>
      <c r="L41" s="50">
        <f t="shared" si="5"/>
        <v>2.2599215768385785</v>
      </c>
      <c r="M41" s="51">
        <f t="shared" si="3"/>
        <v>0</v>
      </c>
      <c r="N41" s="52">
        <f t="shared" si="0"/>
        <v>1</v>
      </c>
      <c r="O41">
        <f t="shared" si="1"/>
        <v>0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4.1141304450699314</v>
      </c>
      <c r="L42" s="50">
        <f t="shared" si="5"/>
        <v>2.2599215768385785</v>
      </c>
      <c r="M42" s="51">
        <f t="shared" si="3"/>
        <v>0</v>
      </c>
      <c r="N42" s="52">
        <f t="shared" si="0"/>
        <v>1</v>
      </c>
      <c r="O42">
        <f t="shared" si="1"/>
        <v>0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4.1141304450699314</v>
      </c>
      <c r="L43" s="50">
        <f t="shared" si="5"/>
        <v>2.2599215768385785</v>
      </c>
      <c r="M43" s="51">
        <f t="shared" si="3"/>
        <v>0</v>
      </c>
      <c r="N43" s="52">
        <f t="shared" si="0"/>
        <v>1</v>
      </c>
      <c r="O43">
        <f t="shared" si="1"/>
        <v>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4.1141304450699314</v>
      </c>
      <c r="L44" s="50">
        <f t="shared" si="5"/>
        <v>2.2599215768385785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4.1141304450699314</v>
      </c>
      <c r="L45" s="50">
        <f t="shared" si="5"/>
        <v>2.2599215768385785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4.1141304450699314</v>
      </c>
      <c r="L46" s="50">
        <f t="shared" si="5"/>
        <v>2.2599215768385785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4.1141304450699314</v>
      </c>
      <c r="L47" s="50">
        <f t="shared" si="5"/>
        <v>2.2599215768385785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4.1141304450699314</v>
      </c>
      <c r="L48" s="50">
        <f t="shared" si="5"/>
        <v>2.2599215768385785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4.1141304450699314</v>
      </c>
      <c r="L49" s="50">
        <f t="shared" si="5"/>
        <v>2.2599215768385785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4.1141304450699314</v>
      </c>
      <c r="L50" s="50">
        <f t="shared" si="5"/>
        <v>2.2599215768385785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4.1141304450699314</v>
      </c>
      <c r="L51" s="50">
        <f t="shared" si="5"/>
        <v>2.2599215768385785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4.1141304450699314</v>
      </c>
      <c r="L52" s="50">
        <f t="shared" si="7"/>
        <v>2.2599215768385785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4.1141304450699314</v>
      </c>
      <c r="L53" s="50">
        <f t="shared" si="7"/>
        <v>2.2599215768385785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4.1141304450699314</v>
      </c>
      <c r="L54" s="50">
        <f t="shared" si="7"/>
        <v>2.2599215768385785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4.1141304450699314</v>
      </c>
      <c r="L55" s="50">
        <f t="shared" si="7"/>
        <v>2.2599215768385785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4.1141304450699314</v>
      </c>
      <c r="L56" s="50">
        <f t="shared" si="7"/>
        <v>2.2599215768385785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4.1141304450699314</v>
      </c>
      <c r="L57" s="50">
        <f t="shared" si="7"/>
        <v>2.2599215768385785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4.1141304450699314</v>
      </c>
      <c r="L58" s="50">
        <f t="shared" si="7"/>
        <v>2.2599215768385785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4.1141304450699314</v>
      </c>
      <c r="L59" s="50">
        <f t="shared" si="7"/>
        <v>2.2599215768385785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4.1141304450699314</v>
      </c>
      <c r="L60" s="50">
        <f t="shared" si="7"/>
        <v>2.2599215768385785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4.1141304450699314</v>
      </c>
      <c r="L61" s="50">
        <f t="shared" si="7"/>
        <v>2.2599215768385785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4.1141304450699314</v>
      </c>
      <c r="L62" s="50">
        <f t="shared" si="7"/>
        <v>2.2599215768385785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2.1794124663085133</v>
      </c>
      <c r="I2" s="56">
        <f>G2-I9</f>
        <v>0.23787382890567543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'MMLM -Jan'!K3</f>
        <v>2.2599215768385785</v>
      </c>
      <c r="L3" s="67">
        <f>'MMLM -Jan'!L3</f>
        <v>4.1141304450699314</v>
      </c>
      <c r="M3" s="67">
        <f>'MMLM -Jan'!M3</f>
        <v>1.9457708871662234</v>
      </c>
    </row>
    <row r="4" spans="1:13" ht="18.75">
      <c r="A4" s="7"/>
      <c r="B4" s="22" t="s">
        <v>22</v>
      </c>
      <c r="C4" s="62">
        <f>L4</f>
        <v>3.585781957196704</v>
      </c>
      <c r="D4" s="9" t="s">
        <v>23</v>
      </c>
      <c r="E4" s="62">
        <f>K4</f>
        <v>2.280367318727035</v>
      </c>
      <c r="F4" s="8"/>
      <c r="G4" s="8"/>
      <c r="H4" s="8"/>
      <c r="I4" s="8"/>
      <c r="J4" s="3" t="s">
        <v>9</v>
      </c>
      <c r="K4" s="67">
        <f>'MMLM -Jan'!K4</f>
        <v>2.280367318727035</v>
      </c>
      <c r="L4" s="67">
        <f>'MMLM -Jan'!L4</f>
        <v>3.585781957196704</v>
      </c>
      <c r="M4" s="67">
        <f>'MMLM -Jan'!M4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1.5577583979934915</v>
      </c>
      <c r="D5" s="7"/>
      <c r="E5" s="7"/>
      <c r="F5" s="8"/>
      <c r="G5" s="8"/>
      <c r="H5" s="8"/>
      <c r="I5" s="8"/>
      <c r="J5" s="3" t="s">
        <v>10</v>
      </c>
      <c r="K5" s="67">
        <f>'MMLM -Jan'!K5</f>
        <v>2.3054100269386275</v>
      </c>
      <c r="L5" s="67">
        <f>'MMLM -Jan'!L5</f>
        <v>3.5269485300558232</v>
      </c>
      <c r="M5" s="67">
        <f>'MMLM -Jan'!M5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'MMLM -Jan'!K6</f>
        <v>2.194128635336503</v>
      </c>
      <c r="L6" s="67">
        <f>'MMLM -Jan'!L6</f>
        <v>2.9896248672573726</v>
      </c>
      <c r="M6" s="67">
        <f>'MMLM -Jan'!M6</f>
        <v>1.8449966193373881</v>
      </c>
    </row>
    <row r="7" spans="1:13" ht="15.75">
      <c r="A7" s="7"/>
      <c r="B7" s="25">
        <f>1+1/(12*C5)+1/(288*C5*C5)-139/(51840*C5*C5*C5)</f>
        <v>1.0542172342304095</v>
      </c>
      <c r="C7" s="13" t="s">
        <v>26</v>
      </c>
      <c r="D7" s="12"/>
      <c r="E7" s="12"/>
      <c r="J7" s="3" t="s">
        <v>12</v>
      </c>
      <c r="K7" s="67">
        <f>'MMLM -Jan'!K7</f>
        <v>2.1969367993474798</v>
      </c>
      <c r="L7" s="67">
        <f>'MMLM -Jan'!L7</f>
        <v>3.5170878310813194</v>
      </c>
      <c r="M7" s="67">
        <f>'MMLM -Jan'!M7</f>
        <v>1.8621820615795657</v>
      </c>
    </row>
    <row r="8" spans="1:13" ht="15.75">
      <c r="A8" s="7"/>
      <c r="B8" s="26">
        <f>EXP(-C5)</f>
        <v>0.21060764097802648</v>
      </c>
      <c r="C8" s="14"/>
      <c r="D8" s="7"/>
      <c r="E8" s="7"/>
      <c r="G8" s="96"/>
      <c r="I8" s="15" t="s">
        <v>50</v>
      </c>
      <c r="J8" s="3" t="s">
        <v>13</v>
      </c>
      <c r="K8" s="67">
        <f>'MMLM -Jan'!K8</f>
        <v>2.1073660781092078</v>
      </c>
      <c r="L8" s="67">
        <f>'MMLM -Jan'!L8</f>
        <v>3.3660663895578349</v>
      </c>
      <c r="M8" s="67">
        <f>'MMLM -Jan'!M8</f>
        <v>1.7795307443365633</v>
      </c>
    </row>
    <row r="9" spans="1:13" ht="15.75">
      <c r="A9" s="7"/>
      <c r="B9" s="27">
        <f>POWER(C5,C5-1)</f>
        <v>1.2804674649833283</v>
      </c>
      <c r="C9" s="16"/>
      <c r="D9" s="7"/>
      <c r="E9" s="7"/>
      <c r="F9" s="20">
        <f>E20/I9</f>
        <v>0.32756336262779084</v>
      </c>
      <c r="G9" s="97"/>
      <c r="I9" s="63">
        <f>M4</f>
        <v>1.9415386374028378</v>
      </c>
      <c r="J9" s="3" t="s">
        <v>14</v>
      </c>
      <c r="K9" s="67">
        <f>'MMLM -Jan'!K9</f>
        <v>2.0908902709580235</v>
      </c>
      <c r="L9" s="67">
        <f>'MMLM -Jan'!L9</f>
        <v>3.4321113165871555</v>
      </c>
      <c r="M9" s="67">
        <f>'MMLM -Jan'!M9</f>
        <v>1.7734685255597809</v>
      </c>
    </row>
    <row r="10" spans="1:13" ht="15.75">
      <c r="A10" s="7"/>
      <c r="B10" s="28">
        <f>SQRT(C5*2*22/7)</f>
        <v>3.1291571095039457</v>
      </c>
      <c r="C10" s="17"/>
      <c r="D10" s="7"/>
      <c r="E10" s="7"/>
      <c r="G10" s="97"/>
      <c r="J10" s="3" t="s">
        <v>15</v>
      </c>
      <c r="K10" s="67">
        <f>'MMLM -Jan'!K10</f>
        <v>2.0948802239264466</v>
      </c>
      <c r="L10" s="67">
        <f>'MMLM -Jan'!L10</f>
        <v>2.806047858328137</v>
      </c>
      <c r="M10" s="67">
        <f>'MMLM -Jan'!M10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5.658395847824655E-2</v>
      </c>
      <c r="H11" s="60" t="s">
        <v>45</v>
      </c>
      <c r="I11" s="60"/>
      <c r="J11" s="3" t="s">
        <v>16</v>
      </c>
      <c r="K11" s="67">
        <f>'MMLM -Jan'!K11</f>
        <v>1.9120310166839609</v>
      </c>
      <c r="L11" s="67">
        <f>'MMLM -Jan'!L11</f>
        <v>3.2386464319502646</v>
      </c>
      <c r="M11" s="67">
        <f>'MMLM -Jan'!M11</f>
        <v>1.5898268398268449</v>
      </c>
    </row>
    <row r="12" spans="1:13" ht="21">
      <c r="A12" s="4" t="s">
        <v>27</v>
      </c>
      <c r="B12" s="29">
        <f>B7*B8*B9*B10</f>
        <v>0.88961101637056228</v>
      </c>
      <c r="C12" s="98"/>
      <c r="D12" s="98"/>
      <c r="E12" s="10"/>
      <c r="F12" t="s">
        <v>42</v>
      </c>
      <c r="G12" s="57">
        <f>(H17-I9)*(H17-I9)</f>
        <v>1.2793675587719502E-2</v>
      </c>
      <c r="H12" s="60" t="s">
        <v>46</v>
      </c>
      <c r="I12" s="60">
        <f>SQRT(G12)</f>
        <v>0.11310913131891476</v>
      </c>
      <c r="J12" s="3" t="s">
        <v>17</v>
      </c>
      <c r="K12" s="67">
        <f>'MMLM -Jan'!K12</f>
        <v>2.0978916985783442</v>
      </c>
      <c r="L12" s="67">
        <f>'MMLM -Jan'!L12</f>
        <v>2.9632010357382317</v>
      </c>
      <c r="M12" s="67">
        <f>'MMLM -Jan'!M12</f>
        <v>1.7494152046783538</v>
      </c>
    </row>
    <row r="13" spans="1:13" ht="18.75">
      <c r="A13" s="7"/>
      <c r="B13" s="22" t="s">
        <v>22</v>
      </c>
      <c r="C13" s="10">
        <f>C4</f>
        <v>3.585781957196704</v>
      </c>
      <c r="D13" s="9" t="s">
        <v>23</v>
      </c>
      <c r="E13" s="10">
        <f>E4</f>
        <v>2.280367318727035</v>
      </c>
      <c r="F13" t="s">
        <v>43</v>
      </c>
      <c r="G13" s="57">
        <f>(H17-G2)*(H17-G2)</f>
        <v>1.5566229763915845E-2</v>
      </c>
      <c r="H13" s="60" t="s">
        <v>47</v>
      </c>
      <c r="I13" s="61">
        <f>1-G12/G13</f>
        <v>0.17811340435327594</v>
      </c>
      <c r="J13" s="3" t="s">
        <v>18</v>
      </c>
      <c r="K13" s="67">
        <f>'MMLM -Jan'!K13</f>
        <v>2.1128676793569645</v>
      </c>
      <c r="L13" s="67">
        <f>'MMLM -Jan'!L13</f>
        <v>2.8165729316829431</v>
      </c>
      <c r="M13" s="67">
        <f>'MMLM -Jan'!M13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1.2788791989967456</v>
      </c>
      <c r="D14" s="7"/>
      <c r="E14" s="7"/>
      <c r="F14" s="99" t="s">
        <v>32</v>
      </c>
      <c r="G14" s="100"/>
      <c r="H14" s="59">
        <f>E13*E13*(B12-B20)</f>
        <v>0.40446664880105143</v>
      </c>
      <c r="J14" s="3" t="s">
        <v>19</v>
      </c>
      <c r="K14" s="67">
        <f>'MMLM -Jan'!K14</f>
        <v>2.1171410295123643</v>
      </c>
      <c r="L14" s="67">
        <f>'MMLM -Jan'!L14</f>
        <v>3.1580727435936415</v>
      </c>
      <c r="M14" s="67">
        <f>'MMLM -Jan'!M14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'MMLM -Jan'!K15</f>
        <v>2.1465766442412755</v>
      </c>
      <c r="L15" s="67">
        <f>'MMLM -Jan'!L15</f>
        <v>3.292514632563972</v>
      </c>
      <c r="M15" s="67">
        <f>'MMLM -Jan'!M15</f>
        <v>1.809278652257581</v>
      </c>
    </row>
    <row r="16" spans="1:13">
      <c r="A16" s="7"/>
      <c r="B16" s="25">
        <f>1+1/(12*C14)+1/(288*C14*C14)-139/(51840*C14*C14*C14)</f>
        <v>1.0660022951143036</v>
      </c>
      <c r="C16" s="13" t="s">
        <v>26</v>
      </c>
      <c r="D16" s="12"/>
      <c r="E16" s="12"/>
    </row>
    <row r="17" spans="1:15" ht="21">
      <c r="A17" s="7"/>
      <c r="B17" s="26">
        <f>EXP(-C14)</f>
        <v>0.27834909963826387</v>
      </c>
      <c r="C17" s="14"/>
      <c r="D17" s="7"/>
      <c r="E17" s="7"/>
      <c r="F17" s="99" t="s">
        <v>51</v>
      </c>
      <c r="G17" s="100"/>
      <c r="H17" s="35">
        <f>E13*B21</f>
        <v>2.0546477687217526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1.0710075490143902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3.585781957196704</v>
      </c>
      <c r="L18" s="54">
        <f>E4</f>
        <v>2.280367318727035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2.8352547065187435</v>
      </c>
      <c r="C19" s="17"/>
      <c r="D19" s="7"/>
      <c r="E19" s="7"/>
      <c r="F19" s="33"/>
      <c r="G19" s="34"/>
      <c r="J19" s="7">
        <v>0.25</v>
      </c>
      <c r="K19" s="50">
        <f>K18</f>
        <v>3.585781957196704</v>
      </c>
      <c r="L19" s="50">
        <f>L18</f>
        <v>2.280367318727035</v>
      </c>
      <c r="M19" s="51">
        <f>N19-N18</f>
        <v>3.6085987340206405E-4</v>
      </c>
      <c r="N19" s="52">
        <f t="shared" ref="N19:N49" si="0">WEIBULL(J19,K19,L19,TRUE)</f>
        <v>3.6085987340206405E-4</v>
      </c>
      <c r="O19">
        <f t="shared" ref="O19:O62" si="1">J19*M19</f>
        <v>9.0214968350516012E-5</v>
      </c>
    </row>
    <row r="20" spans="1:15" ht="21">
      <c r="A20" s="4" t="s">
        <v>29</v>
      </c>
      <c r="B20" s="29">
        <f>B21*B21</f>
        <v>0.81183009198467326</v>
      </c>
      <c r="C20" s="88" t="s">
        <v>30</v>
      </c>
      <c r="D20" s="89"/>
      <c r="E20" s="10">
        <f>E13*SQRT(B12-B20)</f>
        <v>0.63597692473945266</v>
      </c>
      <c r="F20" s="34"/>
      <c r="G20" s="34"/>
      <c r="J20" s="7">
        <v>0.5</v>
      </c>
      <c r="K20" s="50">
        <f t="shared" ref="K20:L35" si="2">K19</f>
        <v>3.585781957196704</v>
      </c>
      <c r="L20" s="50">
        <f t="shared" si="2"/>
        <v>2.280367318727035</v>
      </c>
      <c r="M20" s="51">
        <f t="shared" ref="M20:M62" si="3">N20-N19</f>
        <v>3.9633245699235431E-3</v>
      </c>
      <c r="N20" s="52">
        <f t="shared" si="0"/>
        <v>4.3241844433256071E-3</v>
      </c>
      <c r="O20">
        <f t="shared" si="1"/>
        <v>1.9816622849617715E-3</v>
      </c>
    </row>
    <row r="21" spans="1:15" ht="21">
      <c r="A21" s="4" t="s">
        <v>31</v>
      </c>
      <c r="B21" s="29">
        <f>B16*B17*B18*B19</f>
        <v>0.90101614413098796</v>
      </c>
      <c r="C21" s="90"/>
      <c r="D21" s="91"/>
      <c r="E21" s="19"/>
      <c r="F21" s="37" t="s">
        <v>33</v>
      </c>
      <c r="G21" s="38">
        <f>I9-H17</f>
        <v>-0.11310913131891476</v>
      </c>
      <c r="J21" s="7">
        <v>0.75</v>
      </c>
      <c r="K21" s="50">
        <f t="shared" si="2"/>
        <v>3.585781957196704</v>
      </c>
      <c r="L21" s="50">
        <f t="shared" si="2"/>
        <v>2.280367318727035</v>
      </c>
      <c r="M21" s="51">
        <f t="shared" si="3"/>
        <v>1.4051713982189518E-2</v>
      </c>
      <c r="N21" s="52">
        <f t="shared" si="0"/>
        <v>1.8375898425515125E-2</v>
      </c>
      <c r="O21">
        <f t="shared" si="1"/>
        <v>1.0538785486642138E-2</v>
      </c>
    </row>
    <row r="22" spans="1:15">
      <c r="J22" s="7">
        <v>1</v>
      </c>
      <c r="K22" s="50">
        <f t="shared" si="2"/>
        <v>3.585781957196704</v>
      </c>
      <c r="L22" s="50">
        <f t="shared" si="2"/>
        <v>2.280367318727035</v>
      </c>
      <c r="M22" s="51">
        <f t="shared" si="3"/>
        <v>3.2325874176708069E-2</v>
      </c>
      <c r="N22" s="52">
        <f t="shared" si="0"/>
        <v>5.0701772602223194E-2</v>
      </c>
      <c r="O22">
        <f t="shared" si="1"/>
        <v>3.2325874176708069E-2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3.585781957196704</v>
      </c>
      <c r="L23" s="50">
        <f t="shared" si="2"/>
        <v>2.280367318727035</v>
      </c>
      <c r="M23" s="51">
        <f t="shared" si="3"/>
        <v>5.8659719384964171E-2</v>
      </c>
      <c r="N23" s="52">
        <f t="shared" si="0"/>
        <v>0.10936149198718736</v>
      </c>
      <c r="O23">
        <f t="shared" si="1"/>
        <v>7.3324649231205213E-2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2.1794124663085133</v>
      </c>
      <c r="J24" s="7">
        <f t="shared" ref="J24:J55" si="4">J23+0.25</f>
        <v>1.5</v>
      </c>
      <c r="K24" s="50">
        <f t="shared" si="2"/>
        <v>3.585781957196704</v>
      </c>
      <c r="L24" s="50">
        <f t="shared" si="2"/>
        <v>2.280367318727035</v>
      </c>
      <c r="M24" s="51">
        <f t="shared" si="3"/>
        <v>9.0274337991519626E-2</v>
      </c>
      <c r="N24" s="52">
        <f t="shared" si="0"/>
        <v>0.19963582997870699</v>
      </c>
      <c r="O24">
        <f t="shared" si="1"/>
        <v>0.13541150698727944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3.585781957196704</v>
      </c>
      <c r="L25" s="50">
        <f t="shared" si="2"/>
        <v>2.280367318727035</v>
      </c>
      <c r="M25" s="51">
        <f t="shared" si="3"/>
        <v>0.12129928011892677</v>
      </c>
      <c r="N25" s="52">
        <f t="shared" si="0"/>
        <v>0.32093511009763376</v>
      </c>
      <c r="O25">
        <f t="shared" si="1"/>
        <v>0.21227374020812184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3.585781957196704</v>
      </c>
      <c r="L26" s="50">
        <f t="shared" si="2"/>
        <v>2.280367318727035</v>
      </c>
      <c r="M26" s="51">
        <f t="shared" si="3"/>
        <v>0.14366537804096213</v>
      </c>
      <c r="N26" s="52">
        <f t="shared" si="0"/>
        <v>0.46460048813859589</v>
      </c>
      <c r="O26">
        <f t="shared" si="1"/>
        <v>0.28733075608192427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3.585781957196704</v>
      </c>
      <c r="L27" s="50">
        <f t="shared" si="2"/>
        <v>2.280367318727035</v>
      </c>
      <c r="M27" s="51">
        <f t="shared" si="3"/>
        <v>0.14984204855526895</v>
      </c>
      <c r="N27" s="52">
        <f t="shared" si="0"/>
        <v>0.61444253669386484</v>
      </c>
      <c r="O27">
        <f t="shared" si="1"/>
        <v>0.33714460924935513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3.585781957196704</v>
      </c>
      <c r="L28" s="50">
        <f t="shared" si="2"/>
        <v>2.280367318727035</v>
      </c>
      <c r="M28" s="51">
        <f t="shared" si="3"/>
        <v>0.13662892562689222</v>
      </c>
      <c r="N28" s="52">
        <f t="shared" si="0"/>
        <v>0.75107146232075706</v>
      </c>
      <c r="O28">
        <f t="shared" si="1"/>
        <v>0.34157231406723054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3.585781957196704</v>
      </c>
      <c r="L29" s="50">
        <f t="shared" si="2"/>
        <v>2.280367318727035</v>
      </c>
      <c r="M29" s="51">
        <f t="shared" si="3"/>
        <v>0.1076680674645859</v>
      </c>
      <c r="N29" s="52">
        <f t="shared" si="0"/>
        <v>0.85873952978534296</v>
      </c>
      <c r="O29">
        <f t="shared" si="1"/>
        <v>0.29608718552761126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3.585781957196704</v>
      </c>
      <c r="L30" s="50">
        <f t="shared" si="2"/>
        <v>2.280367318727035</v>
      </c>
      <c r="M30" s="51">
        <f t="shared" si="3"/>
        <v>7.2269496212674089E-2</v>
      </c>
      <c r="N30" s="52">
        <f t="shared" si="0"/>
        <v>0.93100902599801705</v>
      </c>
      <c r="O30">
        <f t="shared" si="1"/>
        <v>0.21680848863802227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3.585781957196704</v>
      </c>
      <c r="L31" s="50">
        <f t="shared" si="2"/>
        <v>2.280367318727035</v>
      </c>
      <c r="M31" s="51">
        <f t="shared" si="3"/>
        <v>4.0627826393098254E-2</v>
      </c>
      <c r="N31" s="52">
        <f t="shared" si="0"/>
        <v>0.9716368523911153</v>
      </c>
      <c r="O31">
        <f t="shared" si="1"/>
        <v>0.13204043577756933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3.585781957196704</v>
      </c>
      <c r="L32" s="50">
        <f t="shared" si="2"/>
        <v>2.280367318727035</v>
      </c>
      <c r="M32" s="51">
        <f t="shared" si="3"/>
        <v>1.8773794932171683E-2</v>
      </c>
      <c r="N32" s="52">
        <f t="shared" si="0"/>
        <v>0.99041064732328699</v>
      </c>
      <c r="O32">
        <f t="shared" si="1"/>
        <v>6.5708282262600892E-2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3.585781957196704</v>
      </c>
      <c r="L33" s="50">
        <f t="shared" si="2"/>
        <v>2.280367318727035</v>
      </c>
      <c r="M33" s="51">
        <f t="shared" si="3"/>
        <v>6.9873232390121887E-3</v>
      </c>
      <c r="N33" s="52">
        <f t="shared" si="0"/>
        <v>0.99739797056229917</v>
      </c>
      <c r="O33">
        <f t="shared" si="1"/>
        <v>2.6202462146295707E-2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3.585781957196704</v>
      </c>
      <c r="L34" s="50">
        <f t="shared" si="2"/>
        <v>2.280367318727035</v>
      </c>
      <c r="M34" s="51">
        <f t="shared" si="3"/>
        <v>2.0495885917869439E-3</v>
      </c>
      <c r="N34" s="52">
        <f t="shared" si="0"/>
        <v>0.99944755915408612</v>
      </c>
      <c r="O34">
        <f t="shared" si="1"/>
        <v>8.1983543671477754E-3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3.585781957196704</v>
      </c>
      <c r="L35" s="50">
        <f t="shared" si="2"/>
        <v>2.280367318727035</v>
      </c>
      <c r="M35" s="51">
        <f t="shared" si="3"/>
        <v>4.6306242046234569E-4</v>
      </c>
      <c r="N35" s="52">
        <f t="shared" si="0"/>
        <v>0.99991062157454846</v>
      </c>
      <c r="O35">
        <f t="shared" si="1"/>
        <v>1.9680152869649692E-3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3.585781957196704</v>
      </c>
      <c r="L36" s="50">
        <f t="shared" si="5"/>
        <v>2.280367318727035</v>
      </c>
      <c r="M36" s="51">
        <f t="shared" si="3"/>
        <v>7.8657128289028044E-5</v>
      </c>
      <c r="N36" s="52">
        <f t="shared" si="0"/>
        <v>0.99998927870283749</v>
      </c>
      <c r="O36">
        <f t="shared" si="1"/>
        <v>3.539570773006262E-4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3.585781957196704</v>
      </c>
      <c r="L37" s="50">
        <f t="shared" si="5"/>
        <v>2.280367318727035</v>
      </c>
      <c r="M37" s="51">
        <f t="shared" si="3"/>
        <v>9.7944536994187814E-6</v>
      </c>
      <c r="N37" s="52">
        <f t="shared" si="0"/>
        <v>0.99999907315653691</v>
      </c>
      <c r="O37">
        <f t="shared" si="1"/>
        <v>4.6523655072239212E-5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3.585781957196704</v>
      </c>
      <c r="L38" s="50">
        <f t="shared" si="5"/>
        <v>2.280367318727035</v>
      </c>
      <c r="M38" s="51">
        <f t="shared" si="3"/>
        <v>8.7076724686330209E-7</v>
      </c>
      <c r="N38" s="52">
        <f t="shared" si="0"/>
        <v>0.99999994392378377</v>
      </c>
      <c r="O38">
        <f t="shared" si="1"/>
        <v>4.3538362343165105E-6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3.585781957196704</v>
      </c>
      <c r="L39" s="50">
        <f t="shared" si="5"/>
        <v>2.280367318727035</v>
      </c>
      <c r="M39" s="51">
        <f t="shared" si="3"/>
        <v>5.377247203064428E-8</v>
      </c>
      <c r="N39" s="52">
        <f t="shared" si="0"/>
        <v>0.9999999976962558</v>
      </c>
      <c r="O39">
        <f t="shared" si="1"/>
        <v>2.8230547816088247E-7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3.585781957196704</v>
      </c>
      <c r="L40" s="50">
        <f t="shared" si="5"/>
        <v>2.280367318727035</v>
      </c>
      <c r="M40" s="51">
        <f t="shared" si="3"/>
        <v>2.2414492484301718E-9</v>
      </c>
      <c r="N40" s="52">
        <f t="shared" si="0"/>
        <v>0.99999999993770505</v>
      </c>
      <c r="O40">
        <f t="shared" si="1"/>
        <v>1.2327970866365945E-8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3.585781957196704</v>
      </c>
      <c r="L41" s="50">
        <f t="shared" si="5"/>
        <v>2.280367318727035</v>
      </c>
      <c r="M41" s="51">
        <f t="shared" si="3"/>
        <v>6.122113926920747E-11</v>
      </c>
      <c r="N41" s="52">
        <f t="shared" si="0"/>
        <v>0.99999999999892619</v>
      </c>
      <c r="O41">
        <f t="shared" si="1"/>
        <v>3.5202155079794295E-10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3.585781957196704</v>
      </c>
      <c r="L42" s="50">
        <f t="shared" si="5"/>
        <v>2.280367318727035</v>
      </c>
      <c r="M42" s="51">
        <f t="shared" si="3"/>
        <v>1.0623724122638123E-12</v>
      </c>
      <c r="N42" s="52">
        <f t="shared" si="0"/>
        <v>0.99999999999998856</v>
      </c>
      <c r="O42">
        <f t="shared" si="1"/>
        <v>6.3742344735828738E-12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3.585781957196704</v>
      </c>
      <c r="L43" s="50">
        <f t="shared" si="5"/>
        <v>2.280367318727035</v>
      </c>
      <c r="M43" s="51">
        <f t="shared" si="3"/>
        <v>1.1324274851176597E-14</v>
      </c>
      <c r="N43" s="52">
        <f t="shared" si="0"/>
        <v>0.99999999999999989</v>
      </c>
      <c r="O43">
        <f t="shared" si="1"/>
        <v>7.0776717819853729E-14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3.585781957196704</v>
      </c>
      <c r="L44" s="50">
        <f t="shared" si="5"/>
        <v>2.280367318727035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3.585781957196704</v>
      </c>
      <c r="L45" s="50">
        <f t="shared" si="5"/>
        <v>2.280367318727035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3.585781957196704</v>
      </c>
      <c r="L46" s="50">
        <f t="shared" si="5"/>
        <v>2.280367318727035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3.585781957196704</v>
      </c>
      <c r="L47" s="50">
        <f t="shared" si="5"/>
        <v>2.280367318727035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3.585781957196704</v>
      </c>
      <c r="L48" s="50">
        <f t="shared" si="5"/>
        <v>2.280367318727035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3.585781957196704</v>
      </c>
      <c r="L49" s="50">
        <f t="shared" si="5"/>
        <v>2.280367318727035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3.585781957196704</v>
      </c>
      <c r="L50" s="50">
        <f t="shared" si="5"/>
        <v>2.280367318727035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3.585781957196704</v>
      </c>
      <c r="L51" s="50">
        <f t="shared" si="5"/>
        <v>2.280367318727035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3.585781957196704</v>
      </c>
      <c r="L52" s="50">
        <f t="shared" si="7"/>
        <v>2.280367318727035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3.585781957196704</v>
      </c>
      <c r="L53" s="50">
        <f t="shared" si="7"/>
        <v>2.280367318727035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3.585781957196704</v>
      </c>
      <c r="L54" s="50">
        <f t="shared" si="7"/>
        <v>2.280367318727035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3.585781957196704</v>
      </c>
      <c r="L55" s="50">
        <f t="shared" si="7"/>
        <v>2.280367318727035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3.585781957196704</v>
      </c>
      <c r="L56" s="50">
        <f t="shared" si="7"/>
        <v>2.280367318727035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3.585781957196704</v>
      </c>
      <c r="L57" s="50">
        <f t="shared" si="7"/>
        <v>2.280367318727035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3.585781957196704</v>
      </c>
      <c r="L58" s="50">
        <f t="shared" si="7"/>
        <v>2.280367318727035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3.585781957196704</v>
      </c>
      <c r="L59" s="50">
        <f t="shared" si="7"/>
        <v>2.280367318727035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3.585781957196704</v>
      </c>
      <c r="L60" s="50">
        <f t="shared" si="7"/>
        <v>2.280367318727035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3.585781957196704</v>
      </c>
      <c r="L61" s="50">
        <f t="shared" si="7"/>
        <v>2.280367318727035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3.585781957196704</v>
      </c>
      <c r="L62" s="50">
        <f t="shared" si="7"/>
        <v>2.280367318727035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2.2001317007450498</v>
      </c>
      <c r="I2" s="56">
        <f>G2-I9</f>
        <v>0.23715858246548138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'MMLM -Feb'!K3</f>
        <v>2.2599215768385785</v>
      </c>
      <c r="L3" s="67">
        <f>'MMLM -Feb'!L3</f>
        <v>4.1141304450699314</v>
      </c>
      <c r="M3" s="67">
        <f>'MMLM -Feb'!M3</f>
        <v>1.9457708871662234</v>
      </c>
    </row>
    <row r="4" spans="1:13" ht="18.75">
      <c r="A4" s="7"/>
      <c r="B4" s="22" t="s">
        <v>22</v>
      </c>
      <c r="C4" s="62">
        <f>L5</f>
        <v>3.5269485300558232</v>
      </c>
      <c r="D4" s="9" t="s">
        <v>23</v>
      </c>
      <c r="E4" s="62">
        <f>K5</f>
        <v>2.3054100269386275</v>
      </c>
      <c r="F4" s="8"/>
      <c r="G4" s="8"/>
      <c r="H4" s="8"/>
      <c r="I4" s="8"/>
      <c r="J4" s="3" t="s">
        <v>9</v>
      </c>
      <c r="K4" s="67">
        <f>'MMLM -Feb'!K4</f>
        <v>2.280367318727035</v>
      </c>
      <c r="L4" s="67">
        <f>'MMLM -Feb'!L4</f>
        <v>3.585781957196704</v>
      </c>
      <c r="M4" s="67">
        <f>'MMLM -Feb'!M4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1.5670624288833455</v>
      </c>
      <c r="D5" s="7"/>
      <c r="E5" s="7"/>
      <c r="F5" s="8"/>
      <c r="G5" s="8"/>
      <c r="H5" s="8"/>
      <c r="I5" s="8"/>
      <c r="J5" s="3" t="s">
        <v>10</v>
      </c>
      <c r="K5" s="67">
        <f>'MMLM -Feb'!K5</f>
        <v>2.3054100269386275</v>
      </c>
      <c r="L5" s="67">
        <f>'MMLM -Feb'!L5</f>
        <v>3.5269485300558232</v>
      </c>
      <c r="M5" s="67">
        <f>'MMLM -Feb'!M5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'MMLM -Feb'!K6</f>
        <v>2.194128635336503</v>
      </c>
      <c r="L6" s="67">
        <f>'MMLM -Feb'!L6</f>
        <v>2.9896248672573726</v>
      </c>
      <c r="M6" s="67">
        <f>'MMLM -Feb'!M6</f>
        <v>1.8449966193373881</v>
      </c>
    </row>
    <row r="7" spans="1:13" ht="15.75">
      <c r="A7" s="7"/>
      <c r="B7" s="25">
        <f>1+1/(12*C5)+1/(288*C5*C5)-139/(51840*C5*C5*C5)</f>
        <v>1.0538952362848704</v>
      </c>
      <c r="C7" s="13" t="s">
        <v>26</v>
      </c>
      <c r="D7" s="12"/>
      <c r="E7" s="12"/>
      <c r="J7" s="3" t="s">
        <v>12</v>
      </c>
      <c r="K7" s="67">
        <f>'MMLM -Feb'!K7</f>
        <v>2.1969367993474798</v>
      </c>
      <c r="L7" s="67">
        <f>'MMLM -Feb'!L7</f>
        <v>3.5170878310813194</v>
      </c>
      <c r="M7" s="67">
        <f>'MMLM -Feb'!M7</f>
        <v>1.8621820615795657</v>
      </c>
    </row>
    <row r="8" spans="1:13" ht="15.75">
      <c r="A8" s="7"/>
      <c r="B8" s="26">
        <f>EXP(-C5)</f>
        <v>0.20865722839993187</v>
      </c>
      <c r="C8" s="14"/>
      <c r="D8" s="7"/>
      <c r="E8" s="7"/>
      <c r="G8" s="96"/>
      <c r="I8" s="15" t="s">
        <v>50</v>
      </c>
      <c r="J8" s="3" t="s">
        <v>13</v>
      </c>
      <c r="K8" s="67">
        <f>'MMLM -Feb'!K8</f>
        <v>2.1073660781092078</v>
      </c>
      <c r="L8" s="67">
        <f>'MMLM -Feb'!L8</f>
        <v>3.3660663895578349</v>
      </c>
      <c r="M8" s="67">
        <f>'MMLM -Feb'!M8</f>
        <v>1.7795307443365633</v>
      </c>
    </row>
    <row r="9" spans="1:13" ht="15.75">
      <c r="A9" s="7"/>
      <c r="B9" s="27">
        <f>POWER(C5,C5-1)</f>
        <v>1.2901081243011889</v>
      </c>
      <c r="C9" s="16"/>
      <c r="D9" s="7"/>
      <c r="E9" s="7"/>
      <c r="F9" s="20">
        <f>E20/I9</f>
        <v>0.33216513894257149</v>
      </c>
      <c r="G9" s="97"/>
      <c r="I9" s="63">
        <f>M5</f>
        <v>1.9629731182795684</v>
      </c>
      <c r="J9" s="3" t="s">
        <v>14</v>
      </c>
      <c r="K9" s="67">
        <f>'MMLM -Feb'!K9</f>
        <v>2.0908902709580235</v>
      </c>
      <c r="L9" s="67">
        <f>'MMLM -Feb'!L9</f>
        <v>3.4321113165871555</v>
      </c>
      <c r="M9" s="67">
        <f>'MMLM -Feb'!M9</f>
        <v>1.7734685255597809</v>
      </c>
    </row>
    <row r="10" spans="1:13" ht="15.75">
      <c r="A10" s="7"/>
      <c r="B10" s="28">
        <f>SQRT(C5*2*22/7)</f>
        <v>3.13848796330943</v>
      </c>
      <c r="C10" s="17"/>
      <c r="D10" s="7"/>
      <c r="E10" s="7"/>
      <c r="G10" s="97"/>
      <c r="J10" s="3" t="s">
        <v>15</v>
      </c>
      <c r="K10" s="67">
        <f>'MMLM -Feb'!K10</f>
        <v>2.0948802239264466</v>
      </c>
      <c r="L10" s="67">
        <f>'MMLM -Feb'!L10</f>
        <v>2.806047858328137</v>
      </c>
      <c r="M10" s="67">
        <f>'MMLM -Feb'!M10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5.6244193237036534E-2</v>
      </c>
      <c r="H11" s="60" t="s">
        <v>45</v>
      </c>
      <c r="I11" s="60"/>
      <c r="J11" s="3" t="s">
        <v>16</v>
      </c>
      <c r="K11" s="67">
        <f>'MMLM -Feb'!K11</f>
        <v>1.9120310166839609</v>
      </c>
      <c r="L11" s="67">
        <f>'MMLM -Feb'!L11</f>
        <v>3.2386464319502646</v>
      </c>
      <c r="M11" s="67">
        <f>'MMLM -Feb'!M11</f>
        <v>1.5898268398268449</v>
      </c>
    </row>
    <row r="12" spans="1:13" ht="21">
      <c r="A12" s="4" t="s">
        <v>27</v>
      </c>
      <c r="B12" s="29">
        <f>B7*B8*B9*B10</f>
        <v>0.89038421757392017</v>
      </c>
      <c r="C12" s="98"/>
      <c r="D12" s="98"/>
      <c r="E12" s="10"/>
      <c r="F12" t="s">
        <v>42</v>
      </c>
      <c r="G12" s="57">
        <f>(H17-I9)*(H17-I9)</f>
        <v>1.2633676969018197E-2</v>
      </c>
      <c r="H12" s="60" t="s">
        <v>46</v>
      </c>
      <c r="I12" s="60">
        <f>SQRT(G12)</f>
        <v>0.11239963064449188</v>
      </c>
      <c r="J12" s="3" t="s">
        <v>17</v>
      </c>
      <c r="K12" s="67">
        <f>'MMLM -Feb'!K12</f>
        <v>2.0978916985783442</v>
      </c>
      <c r="L12" s="67">
        <f>'MMLM -Feb'!L12</f>
        <v>2.9632010357382317</v>
      </c>
      <c r="M12" s="67">
        <f>'MMLM -Feb'!M12</f>
        <v>1.7494152046783538</v>
      </c>
    </row>
    <row r="13" spans="1:13" ht="18.75">
      <c r="A13" s="7"/>
      <c r="B13" s="22" t="s">
        <v>22</v>
      </c>
      <c r="C13" s="10">
        <f>C4</f>
        <v>3.5269485300558232</v>
      </c>
      <c r="D13" s="9" t="s">
        <v>23</v>
      </c>
      <c r="E13" s="10">
        <f>E4</f>
        <v>2.3054100269386275</v>
      </c>
      <c r="F13" t="s">
        <v>43</v>
      </c>
      <c r="G13" s="57">
        <f>(H17-G2)*(H17-G2)</f>
        <v>1.556479605947198E-2</v>
      </c>
      <c r="H13" s="60" t="s">
        <v>47</v>
      </c>
      <c r="I13" s="61">
        <f>1-G12/G13</f>
        <v>0.18831721785844058</v>
      </c>
      <c r="J13" s="3" t="s">
        <v>18</v>
      </c>
      <c r="K13" s="67">
        <f>'MMLM -Feb'!K13</f>
        <v>2.1128676793569645</v>
      </c>
      <c r="L13" s="67">
        <f>'MMLM -Feb'!L13</f>
        <v>2.8165729316829431</v>
      </c>
      <c r="M13" s="67">
        <f>'MMLM -Feb'!M13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1.2835312144416728</v>
      </c>
      <c r="D14" s="7"/>
      <c r="E14" s="7"/>
      <c r="F14" s="99" t="s">
        <v>32</v>
      </c>
      <c r="G14" s="100"/>
      <c r="H14" s="59">
        <f>E13*E13*(B12-B20)</f>
        <v>0.42514473607616932</v>
      </c>
      <c r="J14" s="3" t="s">
        <v>19</v>
      </c>
      <c r="K14" s="67">
        <f>'MMLM -Feb'!K14</f>
        <v>2.1171410295123643</v>
      </c>
      <c r="L14" s="67">
        <f>'MMLM -Feb'!L14</f>
        <v>3.1580727435936415</v>
      </c>
      <c r="M14" s="67">
        <f>'MMLM -Feb'!M14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'MMLM -Feb'!K15</f>
        <v>2.1465766442412755</v>
      </c>
      <c r="L15" s="67">
        <f>'MMLM -Feb'!L15</f>
        <v>3.292514632563972</v>
      </c>
      <c r="M15" s="67">
        <f>'MMLM -Feb'!M15</f>
        <v>1.809278652257581</v>
      </c>
    </row>
    <row r="16" spans="1:13">
      <c r="A16" s="7"/>
      <c r="B16" s="25">
        <f>1+1/(12*C14)+1/(288*C14*C14)-139/(51840*C14*C14*C14)</f>
        <v>1.0657646524112931</v>
      </c>
      <c r="C16" s="13" t="s">
        <v>26</v>
      </c>
      <c r="D16" s="12"/>
      <c r="E16" s="12"/>
    </row>
    <row r="17" spans="1:15" ht="21">
      <c r="A17" s="7"/>
      <c r="B17" s="26">
        <f>EXP(-C14)</f>
        <v>0.27705722257351262</v>
      </c>
      <c r="C17" s="14"/>
      <c r="D17" s="7"/>
      <c r="E17" s="7"/>
      <c r="F17" s="99" t="s">
        <v>51</v>
      </c>
      <c r="G17" s="100"/>
      <c r="H17" s="35">
        <f>E13*B21</f>
        <v>2.0753727489240603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1.0733382543390224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3.5269485300558232</v>
      </c>
      <c r="L18" s="54">
        <f>E4</f>
        <v>2.3054100269386275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2.8404067474177408</v>
      </c>
      <c r="C19" s="17"/>
      <c r="D19" s="7"/>
      <c r="E19" s="7"/>
      <c r="F19" s="33"/>
      <c r="G19" s="34"/>
      <c r="J19" s="7">
        <v>0.25</v>
      </c>
      <c r="K19" s="50">
        <f>K18</f>
        <v>3.5269485300558232</v>
      </c>
      <c r="L19" s="50">
        <f>L18</f>
        <v>2.3054100269386275</v>
      </c>
      <c r="M19" s="51">
        <f>N19-N18</f>
        <v>3.9544433888261121E-4</v>
      </c>
      <c r="N19" s="52">
        <f t="shared" ref="N19:N49" si="0">WEIBULL(J19,K19,L19,TRUE)</f>
        <v>3.9544433888261121E-4</v>
      </c>
      <c r="O19">
        <f t="shared" ref="O19:O62" si="1">J19*M19</f>
        <v>9.8861084720652803E-5</v>
      </c>
    </row>
    <row r="20" spans="1:15" ht="21">
      <c r="A20" s="4" t="s">
        <v>29</v>
      </c>
      <c r="B20" s="29">
        <f>B21*B21</f>
        <v>0.8103933419540813</v>
      </c>
      <c r="C20" s="88" t="s">
        <v>30</v>
      </c>
      <c r="D20" s="89"/>
      <c r="E20" s="10">
        <f>E13*SQRT(B12-B20)</f>
        <v>0.65203123857386569</v>
      </c>
      <c r="F20" s="34"/>
      <c r="G20" s="34"/>
      <c r="J20" s="7">
        <v>0.5</v>
      </c>
      <c r="K20" s="50">
        <f t="shared" ref="K20:L35" si="2">K19</f>
        <v>3.5269485300558232</v>
      </c>
      <c r="L20" s="50">
        <f t="shared" si="2"/>
        <v>2.3054100269386275</v>
      </c>
      <c r="M20" s="51">
        <f t="shared" ref="M20:M62" si="3">N20-N19</f>
        <v>4.1533772737906149E-3</v>
      </c>
      <c r="N20" s="52">
        <f t="shared" si="0"/>
        <v>4.5488216126732262E-3</v>
      </c>
      <c r="O20">
        <f t="shared" si="1"/>
        <v>2.0766886368953075E-3</v>
      </c>
    </row>
    <row r="21" spans="1:15" ht="21">
      <c r="A21" s="4" t="s">
        <v>31</v>
      </c>
      <c r="B21" s="29">
        <f>B16*B17*B18*B19</f>
        <v>0.90021849678513122</v>
      </c>
      <c r="C21" s="90"/>
      <c r="D21" s="91"/>
      <c r="E21" s="19"/>
      <c r="F21" s="37" t="s">
        <v>33</v>
      </c>
      <c r="G21" s="38">
        <f>I9-H17</f>
        <v>-0.11239963064449188</v>
      </c>
      <c r="J21" s="7">
        <v>0.75</v>
      </c>
      <c r="K21" s="50">
        <f t="shared" si="2"/>
        <v>3.5269485300558232</v>
      </c>
      <c r="L21" s="50">
        <f t="shared" si="2"/>
        <v>2.3054100269386275</v>
      </c>
      <c r="M21" s="51">
        <f t="shared" si="3"/>
        <v>1.4323386284551431E-2</v>
      </c>
      <c r="N21" s="52">
        <f t="shared" si="0"/>
        <v>1.8872207897224658E-2</v>
      </c>
      <c r="O21">
        <f t="shared" si="1"/>
        <v>1.0742539713413574E-2</v>
      </c>
    </row>
    <row r="22" spans="1:15">
      <c r="J22" s="7">
        <v>1</v>
      </c>
      <c r="K22" s="50">
        <f t="shared" si="2"/>
        <v>3.5269485300558232</v>
      </c>
      <c r="L22" s="50">
        <f t="shared" si="2"/>
        <v>2.3054100269386275</v>
      </c>
      <c r="M22" s="51">
        <f t="shared" si="3"/>
        <v>3.2324715963034212E-2</v>
      </c>
      <c r="N22" s="52">
        <f t="shared" si="0"/>
        <v>5.1196923860258869E-2</v>
      </c>
      <c r="O22">
        <f t="shared" si="1"/>
        <v>3.2324715963034212E-2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3.5269485300558232</v>
      </c>
      <c r="L23" s="50">
        <f t="shared" si="2"/>
        <v>2.3054100269386275</v>
      </c>
      <c r="M23" s="51">
        <f t="shared" si="3"/>
        <v>5.7839979113069373E-2</v>
      </c>
      <c r="N23" s="52">
        <f t="shared" si="0"/>
        <v>0.10903690297332824</v>
      </c>
      <c r="O23">
        <f t="shared" si="1"/>
        <v>7.2299973891336716E-2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2.2001317007450498</v>
      </c>
      <c r="J24" s="7">
        <f t="shared" ref="J24:J55" si="4">J23+0.25</f>
        <v>1.5</v>
      </c>
      <c r="K24" s="50">
        <f t="shared" si="2"/>
        <v>3.5269485300558232</v>
      </c>
      <c r="L24" s="50">
        <f t="shared" si="2"/>
        <v>2.3054100269386275</v>
      </c>
      <c r="M24" s="51">
        <f t="shared" si="3"/>
        <v>8.8138783770489781E-2</v>
      </c>
      <c r="N24" s="52">
        <f t="shared" si="0"/>
        <v>0.19717568674381802</v>
      </c>
      <c r="O24">
        <f t="shared" si="1"/>
        <v>0.13220817565573467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3.5269485300558232</v>
      </c>
      <c r="L25" s="50">
        <f t="shared" si="2"/>
        <v>2.3054100269386275</v>
      </c>
      <c r="M25" s="51">
        <f t="shared" si="3"/>
        <v>0.1177708265551356</v>
      </c>
      <c r="N25" s="52">
        <f t="shared" si="0"/>
        <v>0.31494651329895362</v>
      </c>
      <c r="O25">
        <f t="shared" si="1"/>
        <v>0.2060989464714873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3.5269485300558232</v>
      </c>
      <c r="L26" s="50">
        <f t="shared" si="2"/>
        <v>2.3054100269386275</v>
      </c>
      <c r="M26" s="51">
        <f t="shared" si="3"/>
        <v>0.13941108657218382</v>
      </c>
      <c r="N26" s="52">
        <f t="shared" si="0"/>
        <v>0.45435759987113744</v>
      </c>
      <c r="O26">
        <f t="shared" si="1"/>
        <v>0.27882217314436764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3.5269485300558232</v>
      </c>
      <c r="L27" s="50">
        <f t="shared" si="2"/>
        <v>2.3054100269386275</v>
      </c>
      <c r="M27" s="51">
        <f t="shared" si="3"/>
        <v>0.14623502465446447</v>
      </c>
      <c r="N27" s="52">
        <f t="shared" si="0"/>
        <v>0.60059262452560191</v>
      </c>
      <c r="O27">
        <f t="shared" si="1"/>
        <v>0.32902880547254509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3.5269485300558232</v>
      </c>
      <c r="L28" s="50">
        <f t="shared" si="2"/>
        <v>2.3054100269386275</v>
      </c>
      <c r="M28" s="51">
        <f t="shared" si="3"/>
        <v>0.13514726712719494</v>
      </c>
      <c r="N28" s="52">
        <f t="shared" si="0"/>
        <v>0.73573989165279685</v>
      </c>
      <c r="O28">
        <f t="shared" si="1"/>
        <v>0.33786816781798734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3.5269485300558232</v>
      </c>
      <c r="L29" s="50">
        <f t="shared" si="2"/>
        <v>2.3054100269386275</v>
      </c>
      <c r="M29" s="51">
        <f t="shared" si="3"/>
        <v>0.10898507381629852</v>
      </c>
      <c r="N29" s="52">
        <f t="shared" si="0"/>
        <v>0.84472496546909537</v>
      </c>
      <c r="O29">
        <f t="shared" si="1"/>
        <v>0.29970895299482092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3.5269485300558232</v>
      </c>
      <c r="L30" s="50">
        <f t="shared" si="2"/>
        <v>2.3054100269386275</v>
      </c>
      <c r="M30" s="51">
        <f t="shared" si="3"/>
        <v>7.5740060664265974E-2</v>
      </c>
      <c r="N30" s="52">
        <f t="shared" si="0"/>
        <v>0.92046502613336134</v>
      </c>
      <c r="O30">
        <f t="shared" si="1"/>
        <v>0.22722018199279792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3.5269485300558232</v>
      </c>
      <c r="L31" s="50">
        <f t="shared" si="2"/>
        <v>2.3054100269386275</v>
      </c>
      <c r="M31" s="51">
        <f t="shared" si="3"/>
        <v>4.4706332051917319E-2</v>
      </c>
      <c r="N31" s="52">
        <f t="shared" si="0"/>
        <v>0.96517135818527866</v>
      </c>
      <c r="O31">
        <f t="shared" si="1"/>
        <v>0.14529557916873129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3.5269485300558232</v>
      </c>
      <c r="L32" s="50">
        <f t="shared" si="2"/>
        <v>2.3054100269386275</v>
      </c>
      <c r="M32" s="51">
        <f t="shared" si="3"/>
        <v>2.2052736032286191E-2</v>
      </c>
      <c r="N32" s="52">
        <f t="shared" si="0"/>
        <v>0.98722409421756485</v>
      </c>
      <c r="O32">
        <f t="shared" si="1"/>
        <v>7.7184576113001668E-2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3.5269485300558232</v>
      </c>
      <c r="L33" s="50">
        <f t="shared" si="2"/>
        <v>2.3054100269386275</v>
      </c>
      <c r="M33" s="51">
        <f t="shared" si="3"/>
        <v>8.9325361096702638E-3</v>
      </c>
      <c r="N33" s="52">
        <f t="shared" si="0"/>
        <v>0.99615663032723512</v>
      </c>
      <c r="O33">
        <f t="shared" si="1"/>
        <v>3.3497010411263489E-2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3.5269485300558232</v>
      </c>
      <c r="L34" s="50">
        <f t="shared" si="2"/>
        <v>2.3054100269386275</v>
      </c>
      <c r="M34" s="51">
        <f t="shared" si="3"/>
        <v>2.915829442950324E-3</v>
      </c>
      <c r="N34" s="52">
        <f t="shared" si="0"/>
        <v>0.99907245977018544</v>
      </c>
      <c r="O34">
        <f t="shared" si="1"/>
        <v>1.1663317771801296E-2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3.5269485300558232</v>
      </c>
      <c r="L35" s="50">
        <f t="shared" si="2"/>
        <v>2.3054100269386275</v>
      </c>
      <c r="M35" s="51">
        <f t="shared" si="3"/>
        <v>7.5201238431232831E-4</v>
      </c>
      <c r="N35" s="52">
        <f t="shared" si="0"/>
        <v>0.99982447215449777</v>
      </c>
      <c r="O35">
        <f t="shared" si="1"/>
        <v>3.1960526333273953E-3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3.5269485300558232</v>
      </c>
      <c r="L36" s="50">
        <f t="shared" si="5"/>
        <v>2.3054100269386275</v>
      </c>
      <c r="M36" s="51">
        <f t="shared" si="3"/>
        <v>1.5008811544481304E-4</v>
      </c>
      <c r="N36" s="52">
        <f t="shared" si="0"/>
        <v>0.99997456026994258</v>
      </c>
      <c r="O36">
        <f t="shared" si="1"/>
        <v>6.7539651950165869E-4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3.5269485300558232</v>
      </c>
      <c r="L37" s="50">
        <f t="shared" si="5"/>
        <v>2.3054100269386275</v>
      </c>
      <c r="M37" s="51">
        <f t="shared" si="3"/>
        <v>2.2683787685440215E-5</v>
      </c>
      <c r="N37" s="52">
        <f t="shared" si="0"/>
        <v>0.99999724405762802</v>
      </c>
      <c r="O37">
        <f t="shared" si="1"/>
        <v>1.0774799150584102E-4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3.5269485300558232</v>
      </c>
      <c r="L38" s="50">
        <f t="shared" si="5"/>
        <v>2.3054100269386275</v>
      </c>
      <c r="M38" s="51">
        <f t="shared" si="3"/>
        <v>2.5383002770773544E-6</v>
      </c>
      <c r="N38" s="52">
        <f t="shared" si="0"/>
        <v>0.9999997823579051</v>
      </c>
      <c r="O38">
        <f t="shared" si="1"/>
        <v>1.2691501385386772E-5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3.5269485300558232</v>
      </c>
      <c r="L39" s="50">
        <f t="shared" si="5"/>
        <v>2.3054100269386275</v>
      </c>
      <c r="M39" s="51">
        <f t="shared" si="3"/>
        <v>2.0543116496796188E-7</v>
      </c>
      <c r="N39" s="52">
        <f t="shared" si="0"/>
        <v>0.99999998778907007</v>
      </c>
      <c r="O39">
        <f t="shared" si="1"/>
        <v>1.0785136160817999E-6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3.5269485300558232</v>
      </c>
      <c r="L40" s="50">
        <f t="shared" si="5"/>
        <v>2.3054100269386275</v>
      </c>
      <c r="M40" s="51">
        <f t="shared" si="3"/>
        <v>1.1736898786196548E-8</v>
      </c>
      <c r="N40" s="52">
        <f t="shared" si="0"/>
        <v>0.99999999952596885</v>
      </c>
      <c r="O40">
        <f t="shared" si="1"/>
        <v>6.4552943324081014E-8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3.5269485300558232</v>
      </c>
      <c r="L41" s="50">
        <f t="shared" si="5"/>
        <v>2.3054100269386275</v>
      </c>
      <c r="M41" s="51">
        <f t="shared" si="3"/>
        <v>4.6163906031182478E-10</v>
      </c>
      <c r="N41" s="52">
        <f t="shared" si="0"/>
        <v>0.99999999998760791</v>
      </c>
      <c r="O41">
        <f t="shared" si="1"/>
        <v>2.6544245967929925E-9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3.5269485300558232</v>
      </c>
      <c r="L42" s="50">
        <f t="shared" si="5"/>
        <v>2.3054100269386275</v>
      </c>
      <c r="M42" s="51">
        <f t="shared" si="3"/>
        <v>1.2179923736255205E-11</v>
      </c>
      <c r="N42" s="52">
        <f t="shared" si="0"/>
        <v>0.99999999999978784</v>
      </c>
      <c r="O42">
        <f t="shared" si="1"/>
        <v>7.3079542417531229E-11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3.5269485300558232</v>
      </c>
      <c r="L43" s="50">
        <f t="shared" si="5"/>
        <v>2.3054100269386275</v>
      </c>
      <c r="M43" s="51">
        <f t="shared" si="3"/>
        <v>2.0983215165415459E-13</v>
      </c>
      <c r="N43" s="52">
        <f t="shared" si="0"/>
        <v>0.99999999999999767</v>
      </c>
      <c r="O43">
        <f t="shared" si="1"/>
        <v>1.3114509478384662E-12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3.5269485300558232</v>
      </c>
      <c r="L44" s="50">
        <f t="shared" si="5"/>
        <v>2.3054100269386275</v>
      </c>
      <c r="M44" s="51">
        <f t="shared" si="3"/>
        <v>2.3314683517128287E-15</v>
      </c>
      <c r="N44" s="52">
        <f t="shared" si="0"/>
        <v>1</v>
      </c>
      <c r="O44">
        <f t="shared" si="1"/>
        <v>1.5154544286133387E-14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3.5269485300558232</v>
      </c>
      <c r="L45" s="50">
        <f t="shared" si="5"/>
        <v>2.3054100269386275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3.5269485300558232</v>
      </c>
      <c r="L46" s="50">
        <f t="shared" si="5"/>
        <v>2.3054100269386275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3.5269485300558232</v>
      </c>
      <c r="L47" s="50">
        <f t="shared" si="5"/>
        <v>2.3054100269386275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3.5269485300558232</v>
      </c>
      <c r="L48" s="50">
        <f t="shared" si="5"/>
        <v>2.3054100269386275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3.5269485300558232</v>
      </c>
      <c r="L49" s="50">
        <f t="shared" si="5"/>
        <v>2.3054100269386275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3.5269485300558232</v>
      </c>
      <c r="L50" s="50">
        <f t="shared" si="5"/>
        <v>2.3054100269386275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3.5269485300558232</v>
      </c>
      <c r="L51" s="50">
        <f t="shared" si="5"/>
        <v>2.3054100269386275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3.5269485300558232</v>
      </c>
      <c r="L52" s="50">
        <f t="shared" si="7"/>
        <v>2.3054100269386275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3.5269485300558232</v>
      </c>
      <c r="L53" s="50">
        <f t="shared" si="7"/>
        <v>2.3054100269386275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3.5269485300558232</v>
      </c>
      <c r="L54" s="50">
        <f t="shared" si="7"/>
        <v>2.3054100269386275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3.5269485300558232</v>
      </c>
      <c r="L55" s="50">
        <f t="shared" si="7"/>
        <v>2.3054100269386275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3.5269485300558232</v>
      </c>
      <c r="L56" s="50">
        <f t="shared" si="7"/>
        <v>2.3054100269386275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3.5269485300558232</v>
      </c>
      <c r="L57" s="50">
        <f t="shared" si="7"/>
        <v>2.3054100269386275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3.5269485300558232</v>
      </c>
      <c r="L58" s="50">
        <f t="shared" si="7"/>
        <v>2.3054100269386275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3.5269485300558232</v>
      </c>
      <c r="L59" s="50">
        <f t="shared" si="7"/>
        <v>2.3054100269386275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3.5269485300558232</v>
      </c>
      <c r="L60" s="50">
        <f t="shared" si="7"/>
        <v>2.3054100269386275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3.5269485300558232</v>
      </c>
      <c r="L61" s="50">
        <f t="shared" si="7"/>
        <v>2.3054100269386275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3.5269485300558232</v>
      </c>
      <c r="L62" s="50">
        <f t="shared" si="7"/>
        <v>2.3054100269386275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2.0840109456185782</v>
      </c>
      <c r="I2" s="56">
        <f>G2-I9</f>
        <v>0.23901432628119013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'MMLM -Mar'!K3</f>
        <v>2.2599215768385785</v>
      </c>
      <c r="L3" s="67">
        <f>'MMLM -Mar'!L3</f>
        <v>4.1141304450699314</v>
      </c>
      <c r="M3" s="67">
        <f>'MMLM -Mar'!M3</f>
        <v>1.9457708871662234</v>
      </c>
    </row>
    <row r="4" spans="1:13" ht="18.75">
      <c r="A4" s="7"/>
      <c r="B4" s="22" t="s">
        <v>22</v>
      </c>
      <c r="C4" s="62">
        <f>L6</f>
        <v>2.9896248672573726</v>
      </c>
      <c r="D4" s="9" t="s">
        <v>23</v>
      </c>
      <c r="E4" s="62">
        <f>K6</f>
        <v>2.194128635336503</v>
      </c>
      <c r="F4" s="8"/>
      <c r="G4" s="8"/>
      <c r="H4" s="8"/>
      <c r="I4" s="8"/>
      <c r="J4" s="3" t="s">
        <v>9</v>
      </c>
      <c r="K4" s="67">
        <f>'MMLM -Mar'!K4</f>
        <v>2.280367318727035</v>
      </c>
      <c r="L4" s="67">
        <f>'MMLM -Mar'!L4</f>
        <v>3.585781957196704</v>
      </c>
      <c r="M4" s="67">
        <f>'MMLM -Mar'!M4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1.6689802529756061</v>
      </c>
      <c r="D5" s="7"/>
      <c r="E5" s="7"/>
      <c r="F5" s="8"/>
      <c r="G5" s="8"/>
      <c r="H5" s="8"/>
      <c r="I5" s="8"/>
      <c r="J5" s="3" t="s">
        <v>10</v>
      </c>
      <c r="K5" s="67">
        <f>'MMLM -Mar'!K5</f>
        <v>2.3054100269386275</v>
      </c>
      <c r="L5" s="67">
        <f>'MMLM -Mar'!L5</f>
        <v>3.5269485300558232</v>
      </c>
      <c r="M5" s="67">
        <f>'MMLM -Mar'!M5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'MMLM -Mar'!K6</f>
        <v>2.194128635336503</v>
      </c>
      <c r="L6" s="67">
        <f>'MMLM -Mar'!L6</f>
        <v>2.9896248672573726</v>
      </c>
      <c r="M6" s="67">
        <f>'MMLM -Mar'!M6</f>
        <v>1.8449966193373881</v>
      </c>
    </row>
    <row r="7" spans="1:13" ht="15.75">
      <c r="A7" s="7"/>
      <c r="B7" s="25">
        <f>1+1/(12*C5)+1/(288*C5*C5)-139/(51840*C5*C5*C5)</f>
        <v>1.0506004640250612</v>
      </c>
      <c r="C7" s="13" t="s">
        <v>26</v>
      </c>
      <c r="D7" s="12"/>
      <c r="E7" s="12"/>
      <c r="J7" s="3" t="s">
        <v>12</v>
      </c>
      <c r="K7" s="67">
        <f>'MMLM -Mar'!K7</f>
        <v>2.1969367993474798</v>
      </c>
      <c r="L7" s="67">
        <f>'MMLM -Mar'!L7</f>
        <v>3.5170878310813194</v>
      </c>
      <c r="M7" s="67">
        <f>'MMLM -Mar'!M7</f>
        <v>1.8621820615795657</v>
      </c>
    </row>
    <row r="8" spans="1:13" ht="15.75">
      <c r="A8" s="7"/>
      <c r="B8" s="26">
        <f>EXP(-C5)</f>
        <v>0.18843912793461656</v>
      </c>
      <c r="C8" s="14"/>
      <c r="D8" s="7"/>
      <c r="E8" s="7"/>
      <c r="G8" s="96"/>
      <c r="I8" s="15" t="s">
        <v>50</v>
      </c>
      <c r="J8" s="3" t="s">
        <v>13</v>
      </c>
      <c r="K8" s="67">
        <f>'MMLM -Mar'!K8</f>
        <v>2.1073660781092078</v>
      </c>
      <c r="L8" s="67">
        <f>'MMLM -Mar'!L8</f>
        <v>3.3660663895578349</v>
      </c>
      <c r="M8" s="67">
        <f>'MMLM -Mar'!M8</f>
        <v>1.7795307443365633</v>
      </c>
    </row>
    <row r="9" spans="1:13" ht="15.75">
      <c r="A9" s="7"/>
      <c r="B9" s="27">
        <f>POWER(C5,C5-1)</f>
        <v>1.408690088290361</v>
      </c>
      <c r="C9" s="16"/>
      <c r="D9" s="7"/>
      <c r="E9" s="7"/>
      <c r="F9" s="20">
        <f>E20/I9</f>
        <v>0.38702184016409402</v>
      </c>
      <c r="G9" s="97"/>
      <c r="I9" s="63">
        <f>M6</f>
        <v>1.8449966193373881</v>
      </c>
      <c r="J9" s="3" t="s">
        <v>14</v>
      </c>
      <c r="K9" s="67">
        <f>'MMLM -Mar'!K9</f>
        <v>2.0908902709580235</v>
      </c>
      <c r="L9" s="67">
        <f>'MMLM -Mar'!L9</f>
        <v>3.4321113165871555</v>
      </c>
      <c r="M9" s="67">
        <f>'MMLM -Mar'!M9</f>
        <v>1.7734685255597809</v>
      </c>
    </row>
    <row r="10" spans="1:13" ht="15.75">
      <c r="A10" s="7"/>
      <c r="B10" s="28">
        <f>SQRT(C5*2*22/7)</f>
        <v>3.2389401073042103</v>
      </c>
      <c r="C10" s="17"/>
      <c r="D10" s="7"/>
      <c r="E10" s="7"/>
      <c r="G10" s="97"/>
      <c r="J10" s="3" t="s">
        <v>15</v>
      </c>
      <c r="K10" s="67">
        <f>'MMLM -Mar'!K10</f>
        <v>2.0948802239264466</v>
      </c>
      <c r="L10" s="67">
        <f>'MMLM -Mar'!L10</f>
        <v>2.806047858328137</v>
      </c>
      <c r="M10" s="67">
        <f>'MMLM -Mar'!M10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5.7127848167651214E-2</v>
      </c>
      <c r="H11" s="60" t="s">
        <v>45</v>
      </c>
      <c r="I11" s="60"/>
      <c r="J11" s="3" t="s">
        <v>16</v>
      </c>
      <c r="K11" s="67">
        <f>'MMLM -Mar'!K11</f>
        <v>1.9120310166839609</v>
      </c>
      <c r="L11" s="67">
        <f>'MMLM -Mar'!L11</f>
        <v>3.2386464319502646</v>
      </c>
      <c r="M11" s="67">
        <f>'MMLM -Mar'!M11</f>
        <v>1.5898268398268449</v>
      </c>
    </row>
    <row r="12" spans="1:13" ht="21">
      <c r="A12" s="4" t="s">
        <v>27</v>
      </c>
      <c r="B12" s="29">
        <f>B7*B8*B9*B10</f>
        <v>0.90328968362017015</v>
      </c>
      <c r="C12" s="98"/>
      <c r="D12" s="98"/>
      <c r="E12" s="10"/>
      <c r="F12" t="s">
        <v>42</v>
      </c>
      <c r="G12" s="57">
        <f>(H17-I9)*(H17-I9)</f>
        <v>1.3058731514084902E-2</v>
      </c>
      <c r="H12" s="60" t="s">
        <v>46</v>
      </c>
      <c r="I12" s="60">
        <f>SQRT(G12)</f>
        <v>0.1142748069964894</v>
      </c>
      <c r="J12" s="3" t="s">
        <v>17</v>
      </c>
      <c r="K12" s="67">
        <f>'MMLM -Mar'!K12</f>
        <v>2.0978916985783442</v>
      </c>
      <c r="L12" s="67">
        <f>'MMLM -Mar'!L12</f>
        <v>2.9632010357382317</v>
      </c>
      <c r="M12" s="67">
        <f>'MMLM -Mar'!M12</f>
        <v>1.7494152046783538</v>
      </c>
    </row>
    <row r="13" spans="1:13" ht="18.75">
      <c r="A13" s="7"/>
      <c r="B13" s="22" t="s">
        <v>22</v>
      </c>
      <c r="C13" s="10">
        <f>C4</f>
        <v>2.9896248672573726</v>
      </c>
      <c r="D13" s="9" t="s">
        <v>23</v>
      </c>
      <c r="E13" s="10">
        <f>E4</f>
        <v>2.194128635336503</v>
      </c>
      <c r="F13" t="s">
        <v>43</v>
      </c>
      <c r="G13" s="57">
        <f>(H17-G2)*(H17-G2)</f>
        <v>1.5559947671378225E-2</v>
      </c>
      <c r="H13" s="60" t="s">
        <v>47</v>
      </c>
      <c r="I13" s="61">
        <f>1-G12/G13</f>
        <v>0.16074708026776918</v>
      </c>
      <c r="J13" s="3" t="s">
        <v>18</v>
      </c>
      <c r="K13" s="67">
        <f>'MMLM -Mar'!K13</f>
        <v>2.1128676793569645</v>
      </c>
      <c r="L13" s="67">
        <f>'MMLM -Mar'!L13</f>
        <v>2.8165729316829431</v>
      </c>
      <c r="M13" s="67">
        <f>'MMLM -Mar'!M13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1.3344901264878031</v>
      </c>
      <c r="D14" s="7"/>
      <c r="E14" s="7"/>
      <c r="F14" s="99" t="s">
        <v>32</v>
      </c>
      <c r="G14" s="100"/>
      <c r="H14" s="59">
        <f>E13*E13*(B12-B20)</f>
        <v>0.50987309593999852</v>
      </c>
      <c r="J14" s="3" t="s">
        <v>19</v>
      </c>
      <c r="K14" s="67">
        <f>'MMLM -Mar'!K14</f>
        <v>2.1171410295123643</v>
      </c>
      <c r="L14" s="67">
        <f>'MMLM -Mar'!L14</f>
        <v>3.1580727435936415</v>
      </c>
      <c r="M14" s="67">
        <f>'MMLM -Mar'!M14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'MMLM -Mar'!K15</f>
        <v>2.1465766442412755</v>
      </c>
      <c r="L15" s="67">
        <f>'MMLM -Mar'!L15</f>
        <v>3.292514632563972</v>
      </c>
      <c r="M15" s="67">
        <f>'MMLM -Mar'!M15</f>
        <v>1.809278652257581</v>
      </c>
    </row>
    <row r="16" spans="1:13">
      <c r="A16" s="7"/>
      <c r="B16" s="25">
        <f>1+1/(12*C14)+1/(288*C14*C14)-139/(51840*C14*C14*C14)</f>
        <v>1.0632673169214586</v>
      </c>
      <c r="C16" s="13" t="s">
        <v>26</v>
      </c>
      <c r="D16" s="12"/>
      <c r="E16" s="12"/>
    </row>
    <row r="17" spans="1:15" ht="21">
      <c r="A17" s="7"/>
      <c r="B17" s="26">
        <f>EXP(-C14)</f>
        <v>0.26329238705177305</v>
      </c>
      <c r="C17" s="14"/>
      <c r="D17" s="7"/>
      <c r="E17" s="7"/>
      <c r="F17" s="99" t="s">
        <v>51</v>
      </c>
      <c r="G17" s="100"/>
      <c r="H17" s="35">
        <f>E13*B21</f>
        <v>1.9592714263338775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1.1013281812115596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2.9896248672573726</v>
      </c>
      <c r="L18" s="54">
        <f>E4</f>
        <v>2.194128635336503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2.8962430236789607</v>
      </c>
      <c r="C19" s="17"/>
      <c r="D19" s="7"/>
      <c r="E19" s="7"/>
      <c r="F19" s="33"/>
      <c r="G19" s="34"/>
      <c r="J19" s="7">
        <v>0.25</v>
      </c>
      <c r="K19" s="50">
        <f>K18</f>
        <v>2.9896248672573726</v>
      </c>
      <c r="L19" s="50">
        <f>L18</f>
        <v>2.194128635336503</v>
      </c>
      <c r="M19" s="51">
        <f>N19-N18</f>
        <v>1.5117931489345704E-3</v>
      </c>
      <c r="N19" s="52">
        <f t="shared" ref="N19:N49" si="0">WEIBULL(J19,K19,L19,TRUE)</f>
        <v>1.5117931489345704E-3</v>
      </c>
      <c r="O19">
        <f t="shared" ref="O19:O62" si="1">J19*M19</f>
        <v>3.779482872336426E-4</v>
      </c>
    </row>
    <row r="20" spans="1:15" ht="21">
      <c r="A20" s="4" t="s">
        <v>29</v>
      </c>
      <c r="B20" s="29">
        <f>B21*B21</f>
        <v>0.79737945007539401</v>
      </c>
      <c r="C20" s="88" t="s">
        <v>30</v>
      </c>
      <c r="D20" s="89"/>
      <c r="E20" s="10">
        <f>E13*SQRT(B12-B20)</f>
        <v>0.71405398671248843</v>
      </c>
      <c r="F20" s="34"/>
      <c r="G20" s="34"/>
      <c r="J20" s="7">
        <v>0.5</v>
      </c>
      <c r="K20" s="50">
        <f t="shared" ref="K20:L35" si="2">K19</f>
        <v>2.9896248672573726</v>
      </c>
      <c r="L20" s="50">
        <f t="shared" si="2"/>
        <v>2.194128635336503</v>
      </c>
      <c r="M20" s="51">
        <f t="shared" ref="M20:M62" si="3">N20-N19</f>
        <v>1.0433060355010237E-2</v>
      </c>
      <c r="N20" s="52">
        <f t="shared" si="0"/>
        <v>1.1944853503944808E-2</v>
      </c>
      <c r="O20">
        <f t="shared" si="1"/>
        <v>5.2165301775051187E-3</v>
      </c>
    </row>
    <row r="21" spans="1:15" ht="21">
      <c r="A21" s="4" t="s">
        <v>31</v>
      </c>
      <c r="B21" s="29">
        <f>B16*B17*B18*B19</f>
        <v>0.89296105742377929</v>
      </c>
      <c r="C21" s="90"/>
      <c r="D21" s="91"/>
      <c r="E21" s="19"/>
      <c r="F21" s="37" t="s">
        <v>33</v>
      </c>
      <c r="G21" s="38">
        <f>I9-H17</f>
        <v>-0.1142748069964894</v>
      </c>
      <c r="J21" s="7">
        <v>0.75</v>
      </c>
      <c r="K21" s="50">
        <f t="shared" si="2"/>
        <v>2.9896248672573726</v>
      </c>
      <c r="L21" s="50">
        <f t="shared" si="2"/>
        <v>2.194128635336503</v>
      </c>
      <c r="M21" s="51">
        <f t="shared" si="3"/>
        <v>2.7636820990618816E-2</v>
      </c>
      <c r="N21" s="52">
        <f t="shared" si="0"/>
        <v>3.9581674494563623E-2</v>
      </c>
      <c r="O21">
        <f t="shared" si="1"/>
        <v>2.0727615742964112E-2</v>
      </c>
    </row>
    <row r="22" spans="1:15">
      <c r="J22" s="7">
        <v>1</v>
      </c>
      <c r="K22" s="50">
        <f t="shared" si="2"/>
        <v>2.9896248672573726</v>
      </c>
      <c r="L22" s="50">
        <f t="shared" si="2"/>
        <v>2.194128635336503</v>
      </c>
      <c r="M22" s="51">
        <f t="shared" si="3"/>
        <v>5.145021187378751E-2</v>
      </c>
      <c r="N22" s="52">
        <f t="shared" si="0"/>
        <v>9.1031886368351134E-2</v>
      </c>
      <c r="O22">
        <f t="shared" si="1"/>
        <v>5.145021187378751E-2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2.9896248672573726</v>
      </c>
      <c r="L23" s="50">
        <f t="shared" si="2"/>
        <v>2.194128635336503</v>
      </c>
      <c r="M23" s="51">
        <f t="shared" si="3"/>
        <v>7.8682437427463392E-2</v>
      </c>
      <c r="N23" s="52">
        <f t="shared" si="0"/>
        <v>0.16971432379581453</v>
      </c>
      <c r="O23">
        <f t="shared" si="1"/>
        <v>9.835304678432924E-2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2.0840109456185782</v>
      </c>
      <c r="J24" s="7">
        <f t="shared" ref="J24:J55" si="4">J23+0.25</f>
        <v>1.5</v>
      </c>
      <c r="K24" s="50">
        <f t="shared" si="2"/>
        <v>2.9896248672573726</v>
      </c>
      <c r="L24" s="50">
        <f t="shared" si="2"/>
        <v>2.194128635336503</v>
      </c>
      <c r="M24" s="51">
        <f t="shared" si="3"/>
        <v>0.10469954921146052</v>
      </c>
      <c r="N24" s="52">
        <f t="shared" si="0"/>
        <v>0.27441387300727504</v>
      </c>
      <c r="O24">
        <f t="shared" si="1"/>
        <v>0.15704932381719078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2.9896248672573726</v>
      </c>
      <c r="L25" s="50">
        <f t="shared" si="2"/>
        <v>2.194128635336503</v>
      </c>
      <c r="M25" s="51">
        <f t="shared" si="3"/>
        <v>0.12422857691351019</v>
      </c>
      <c r="N25" s="52">
        <f t="shared" si="0"/>
        <v>0.39864244992078524</v>
      </c>
      <c r="O25">
        <f t="shared" si="1"/>
        <v>0.21740000959864283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2.9896248672573726</v>
      </c>
      <c r="L26" s="50">
        <f t="shared" si="2"/>
        <v>2.194128635336503</v>
      </c>
      <c r="M26" s="51">
        <f t="shared" si="3"/>
        <v>0.13279733428921792</v>
      </c>
      <c r="N26" s="52">
        <f t="shared" si="0"/>
        <v>0.53143978421000315</v>
      </c>
      <c r="O26">
        <f t="shared" si="1"/>
        <v>0.26559466857843583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2.9896248672573726</v>
      </c>
      <c r="L27" s="50">
        <f t="shared" si="2"/>
        <v>2.194128635336503</v>
      </c>
      <c r="M27" s="51">
        <f t="shared" si="3"/>
        <v>0.12830951319598749</v>
      </c>
      <c r="N27" s="52">
        <f t="shared" si="0"/>
        <v>0.65974929740599064</v>
      </c>
      <c r="O27">
        <f t="shared" si="1"/>
        <v>0.28869640469097185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2.9896248672573726</v>
      </c>
      <c r="L28" s="50">
        <f t="shared" si="2"/>
        <v>2.194128635336503</v>
      </c>
      <c r="M28" s="51">
        <f t="shared" si="3"/>
        <v>0.11197972797870148</v>
      </c>
      <c r="N28" s="52">
        <f t="shared" si="0"/>
        <v>0.77172902538469212</v>
      </c>
      <c r="O28">
        <f t="shared" si="1"/>
        <v>0.27994931994675371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2.9896248672573726</v>
      </c>
      <c r="L29" s="50">
        <f t="shared" si="2"/>
        <v>2.194128635336503</v>
      </c>
      <c r="M29" s="51">
        <f t="shared" si="3"/>
        <v>8.8008388774034163E-2</v>
      </c>
      <c r="N29" s="52">
        <f t="shared" si="0"/>
        <v>0.85973741415872629</v>
      </c>
      <c r="O29">
        <f t="shared" si="1"/>
        <v>0.24202306912859395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2.9896248672573726</v>
      </c>
      <c r="L30" s="50">
        <f t="shared" si="2"/>
        <v>2.194128635336503</v>
      </c>
      <c r="M30" s="51">
        <f t="shared" si="3"/>
        <v>6.2010152831128984E-2</v>
      </c>
      <c r="N30" s="52">
        <f t="shared" si="0"/>
        <v>0.92174756698985527</v>
      </c>
      <c r="O30">
        <f t="shared" si="1"/>
        <v>0.18603045849338695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2.9896248672573726</v>
      </c>
      <c r="L31" s="50">
        <f t="shared" si="2"/>
        <v>2.194128635336503</v>
      </c>
      <c r="M31" s="51">
        <f t="shared" si="3"/>
        <v>3.8956494928443219E-2</v>
      </c>
      <c r="N31" s="52">
        <f t="shared" si="0"/>
        <v>0.96070406191829849</v>
      </c>
      <c r="O31">
        <f t="shared" si="1"/>
        <v>0.12660860851744046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2.9896248672573726</v>
      </c>
      <c r="L32" s="50">
        <f t="shared" si="2"/>
        <v>2.194128635336503</v>
      </c>
      <c r="M32" s="51">
        <f t="shared" si="3"/>
        <v>2.168739253944818E-2</v>
      </c>
      <c r="N32" s="52">
        <f t="shared" si="0"/>
        <v>0.98239145445774667</v>
      </c>
      <c r="O32">
        <f t="shared" si="1"/>
        <v>7.5905873888068631E-2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2.9896248672573726</v>
      </c>
      <c r="L33" s="50">
        <f t="shared" si="2"/>
        <v>2.194128635336503</v>
      </c>
      <c r="M33" s="51">
        <f t="shared" si="3"/>
        <v>1.0628463243267605E-2</v>
      </c>
      <c r="N33" s="52">
        <f t="shared" si="0"/>
        <v>0.99301991770101428</v>
      </c>
      <c r="O33">
        <f t="shared" si="1"/>
        <v>3.9856737162253519E-2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2.9896248672573726</v>
      </c>
      <c r="L34" s="50">
        <f t="shared" si="2"/>
        <v>2.194128635336503</v>
      </c>
      <c r="M34" s="51">
        <f t="shared" si="3"/>
        <v>4.5534897992037804E-3</v>
      </c>
      <c r="N34" s="52">
        <f t="shared" si="0"/>
        <v>0.99757340750021806</v>
      </c>
      <c r="O34">
        <f t="shared" si="1"/>
        <v>1.8213959196815122E-2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2.9896248672573726</v>
      </c>
      <c r="L35" s="50">
        <f t="shared" si="2"/>
        <v>2.194128635336503</v>
      </c>
      <c r="M35" s="51">
        <f t="shared" si="3"/>
        <v>1.6931382516439664E-3</v>
      </c>
      <c r="N35" s="52">
        <f t="shared" si="0"/>
        <v>0.99926654575186202</v>
      </c>
      <c r="O35">
        <f t="shared" si="1"/>
        <v>7.195837569486857E-3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2.9896248672573726</v>
      </c>
      <c r="L36" s="50">
        <f t="shared" si="5"/>
        <v>2.194128635336503</v>
      </c>
      <c r="M36" s="51">
        <f t="shared" si="3"/>
        <v>5.4236681091501815E-4</v>
      </c>
      <c r="N36" s="52">
        <f t="shared" si="0"/>
        <v>0.99980891256277704</v>
      </c>
      <c r="O36">
        <f t="shared" si="1"/>
        <v>2.4406506491175817E-3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2.9896248672573726</v>
      </c>
      <c r="L37" s="50">
        <f t="shared" si="5"/>
        <v>2.194128635336503</v>
      </c>
      <c r="M37" s="51">
        <f t="shared" si="3"/>
        <v>1.4854527797480976E-4</v>
      </c>
      <c r="N37" s="52">
        <f t="shared" si="0"/>
        <v>0.99995745784075185</v>
      </c>
      <c r="O37">
        <f t="shared" si="1"/>
        <v>7.0559007038034638E-4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2.9896248672573726</v>
      </c>
      <c r="L38" s="50">
        <f t="shared" si="5"/>
        <v>2.194128635336503</v>
      </c>
      <c r="M38" s="51">
        <f t="shared" si="3"/>
        <v>3.451831059142485E-5</v>
      </c>
      <c r="N38" s="52">
        <f t="shared" si="0"/>
        <v>0.99999197615134328</v>
      </c>
      <c r="O38">
        <f t="shared" si="1"/>
        <v>1.7259155295712425E-4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2.9896248672573726</v>
      </c>
      <c r="L39" s="50">
        <f t="shared" si="5"/>
        <v>2.194128635336503</v>
      </c>
      <c r="M39" s="51">
        <f t="shared" si="3"/>
        <v>6.7527732782179939E-6</v>
      </c>
      <c r="N39" s="52">
        <f t="shared" si="0"/>
        <v>0.99999872892462149</v>
      </c>
      <c r="O39">
        <f t="shared" si="1"/>
        <v>3.5452059710644468E-5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2.9896248672573726</v>
      </c>
      <c r="L40" s="50">
        <f t="shared" si="5"/>
        <v>2.194128635336503</v>
      </c>
      <c r="M40" s="51">
        <f t="shared" si="3"/>
        <v>1.1034125532161099E-6</v>
      </c>
      <c r="N40" s="52">
        <f t="shared" si="0"/>
        <v>0.99999983233717471</v>
      </c>
      <c r="O40">
        <f t="shared" si="1"/>
        <v>6.0687690426886043E-6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2.9896248672573726</v>
      </c>
      <c r="L41" s="50">
        <f t="shared" si="5"/>
        <v>2.194128635336503</v>
      </c>
      <c r="M41" s="51">
        <f t="shared" si="3"/>
        <v>1.4940569470489606E-7</v>
      </c>
      <c r="N41" s="52">
        <f t="shared" si="0"/>
        <v>0.99999998174286941</v>
      </c>
      <c r="O41">
        <f t="shared" si="1"/>
        <v>8.5908274455315237E-7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2.9896248672573726</v>
      </c>
      <c r="L42" s="50">
        <f t="shared" si="5"/>
        <v>2.194128635336503</v>
      </c>
      <c r="M42" s="51">
        <f t="shared" si="3"/>
        <v>1.6630032795283967E-8</v>
      </c>
      <c r="N42" s="52">
        <f t="shared" si="0"/>
        <v>0.99999999837290221</v>
      </c>
      <c r="O42">
        <f t="shared" si="1"/>
        <v>9.97801967717038E-8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2.9896248672573726</v>
      </c>
      <c r="L43" s="50">
        <f t="shared" si="5"/>
        <v>2.194128635336503</v>
      </c>
      <c r="M43" s="51">
        <f t="shared" si="3"/>
        <v>1.5094355765299383E-9</v>
      </c>
      <c r="N43" s="52">
        <f t="shared" si="0"/>
        <v>0.99999999988233779</v>
      </c>
      <c r="O43">
        <f t="shared" si="1"/>
        <v>9.4339723533121145E-9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2.9896248672573726</v>
      </c>
      <c r="L44" s="50">
        <f t="shared" si="5"/>
        <v>2.194128635336503</v>
      </c>
      <c r="M44" s="51">
        <f t="shared" si="3"/>
        <v>1.1081735529216985E-10</v>
      </c>
      <c r="N44" s="52">
        <f t="shared" si="0"/>
        <v>0.99999999999315514</v>
      </c>
      <c r="O44">
        <f t="shared" si="1"/>
        <v>7.2031280939910403E-10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2.9896248672573726</v>
      </c>
      <c r="L45" s="50">
        <f t="shared" si="5"/>
        <v>2.194128635336503</v>
      </c>
      <c r="M45" s="51">
        <f t="shared" si="3"/>
        <v>6.5273342286786828E-12</v>
      </c>
      <c r="N45" s="52">
        <f t="shared" si="0"/>
        <v>0.99999999999968248</v>
      </c>
      <c r="O45">
        <f t="shared" si="1"/>
        <v>4.4059506043581109E-11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2.9896248672573726</v>
      </c>
      <c r="L46" s="50">
        <f t="shared" si="5"/>
        <v>2.194128635336503</v>
      </c>
      <c r="M46" s="51">
        <f t="shared" si="3"/>
        <v>3.0586644328423063E-13</v>
      </c>
      <c r="N46" s="52">
        <f t="shared" si="0"/>
        <v>0.99999999999998834</v>
      </c>
      <c r="O46">
        <f t="shared" si="1"/>
        <v>2.1410651029896144E-12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2.9896248672573726</v>
      </c>
      <c r="L47" s="50">
        <f t="shared" si="5"/>
        <v>2.194128635336503</v>
      </c>
      <c r="M47" s="51">
        <f t="shared" si="3"/>
        <v>1.1324274851176597E-14</v>
      </c>
      <c r="N47" s="52">
        <f t="shared" si="0"/>
        <v>0.99999999999999967</v>
      </c>
      <c r="O47">
        <f t="shared" si="1"/>
        <v>8.2100992671030326E-14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2.9896248672573726</v>
      </c>
      <c r="L48" s="50">
        <f t="shared" si="5"/>
        <v>2.194128635336503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2.9896248672573726</v>
      </c>
      <c r="L49" s="50">
        <f t="shared" si="5"/>
        <v>2.194128635336503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2.9896248672573726</v>
      </c>
      <c r="L50" s="50">
        <f t="shared" si="5"/>
        <v>2.194128635336503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2.9896248672573726</v>
      </c>
      <c r="L51" s="50">
        <f t="shared" si="5"/>
        <v>2.194128635336503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2.9896248672573726</v>
      </c>
      <c r="L52" s="50">
        <f t="shared" si="7"/>
        <v>2.194128635336503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2.9896248672573726</v>
      </c>
      <c r="L53" s="50">
        <f t="shared" si="7"/>
        <v>2.194128635336503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2.9896248672573726</v>
      </c>
      <c r="L54" s="50">
        <f t="shared" si="7"/>
        <v>2.194128635336503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2.9896248672573726</v>
      </c>
      <c r="L55" s="50">
        <f t="shared" si="7"/>
        <v>2.194128635336503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2.9896248672573726</v>
      </c>
      <c r="L56" s="50">
        <f t="shared" si="7"/>
        <v>2.194128635336503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2.9896248672573726</v>
      </c>
      <c r="L57" s="50">
        <f t="shared" si="7"/>
        <v>2.194128635336503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2.9896248672573726</v>
      </c>
      <c r="L58" s="50">
        <f t="shared" si="7"/>
        <v>2.194128635336503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2.9896248672573726</v>
      </c>
      <c r="L59" s="50">
        <f t="shared" si="7"/>
        <v>2.194128635336503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2.9896248672573726</v>
      </c>
      <c r="L60" s="50">
        <f t="shared" si="7"/>
        <v>2.194128635336503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2.9896248672573726</v>
      </c>
      <c r="L61" s="50">
        <f t="shared" si="7"/>
        <v>2.194128635336503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2.9896248672573726</v>
      </c>
      <c r="L62" s="50">
        <f t="shared" si="7"/>
        <v>2.194128635336503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2.102198478930859</v>
      </c>
      <c r="I2" s="56">
        <f>G2-I9</f>
        <v>0.24001641735129331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'MMLM -Avril'!K3</f>
        <v>2.2599215768385785</v>
      </c>
      <c r="L3" s="67">
        <f>'MMLM -Avril'!L3</f>
        <v>4.1141304450699314</v>
      </c>
      <c r="M3" s="67">
        <f>'MMLM -Avril'!M3</f>
        <v>1.9457708871662234</v>
      </c>
    </row>
    <row r="4" spans="1:13" ht="18.75">
      <c r="A4" s="7"/>
      <c r="B4" s="22" t="s">
        <v>22</v>
      </c>
      <c r="C4" s="62">
        <f>L7</f>
        <v>3.5170878310813194</v>
      </c>
      <c r="D4" s="9" t="s">
        <v>23</v>
      </c>
      <c r="E4" s="62">
        <f>K7</f>
        <v>2.1969367993474798</v>
      </c>
      <c r="F4" s="8"/>
      <c r="G4" s="8"/>
      <c r="H4" s="8"/>
      <c r="I4" s="8"/>
      <c r="J4" s="3" t="s">
        <v>9</v>
      </c>
      <c r="K4" s="67">
        <f>'MMLM -Avril'!K4</f>
        <v>2.280367318727035</v>
      </c>
      <c r="L4" s="67">
        <f>'MMLM -Avril'!L4</f>
        <v>3.585781957196704</v>
      </c>
      <c r="M4" s="67">
        <f>'MMLM -Avril'!M4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1.5686522759896802</v>
      </c>
      <c r="D5" s="7"/>
      <c r="E5" s="7"/>
      <c r="F5" s="8"/>
      <c r="G5" s="8"/>
      <c r="H5" s="8"/>
      <c r="I5" s="8"/>
      <c r="J5" s="3" t="s">
        <v>10</v>
      </c>
      <c r="K5" s="67">
        <f>'MMLM -Avril'!K5</f>
        <v>2.3054100269386275</v>
      </c>
      <c r="L5" s="67">
        <f>'MMLM -Avril'!L5</f>
        <v>3.5269485300558232</v>
      </c>
      <c r="M5" s="67">
        <f>'MMLM -Avril'!M5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'MMLM -Avril'!K6</f>
        <v>2.194128635336503</v>
      </c>
      <c r="L6" s="67">
        <f>'MMLM -Avril'!L6</f>
        <v>2.9896248672573726</v>
      </c>
      <c r="M6" s="67">
        <f>'MMLM -Avril'!M6</f>
        <v>1.8449966193373881</v>
      </c>
    </row>
    <row r="7" spans="1:13" ht="15.75">
      <c r="A7" s="7"/>
      <c r="B7" s="25">
        <f>1+1/(12*C5)+1/(288*C5*C5)-139/(51840*C5*C5*C5)</f>
        <v>1.0538405914657307</v>
      </c>
      <c r="C7" s="13" t="s">
        <v>26</v>
      </c>
      <c r="D7" s="12"/>
      <c r="E7" s="12"/>
      <c r="J7" s="3" t="s">
        <v>12</v>
      </c>
      <c r="K7" s="67">
        <f>'MMLM -Avril'!K7</f>
        <v>2.1969367993474798</v>
      </c>
      <c r="L7" s="67">
        <f>'MMLM -Avril'!L7</f>
        <v>3.5170878310813194</v>
      </c>
      <c r="M7" s="67">
        <f>'MMLM -Avril'!M7</f>
        <v>1.8621820615795657</v>
      </c>
    </row>
    <row r="8" spans="1:13" ht="15.75">
      <c r="A8" s="7"/>
      <c r="B8" s="26">
        <f>EXP(-C5)</f>
        <v>0.2083257588718983</v>
      </c>
      <c r="C8" s="14"/>
      <c r="D8" s="7"/>
      <c r="E8" s="7"/>
      <c r="G8" s="96"/>
      <c r="I8" s="15" t="s">
        <v>50</v>
      </c>
      <c r="J8" s="3" t="s">
        <v>13</v>
      </c>
      <c r="K8" s="67">
        <f>'MMLM -Avril'!K8</f>
        <v>2.1073660781092078</v>
      </c>
      <c r="L8" s="67">
        <f>'MMLM -Avril'!L8</f>
        <v>3.3660663895578349</v>
      </c>
      <c r="M8" s="67">
        <f>'MMLM -Avril'!M8</f>
        <v>1.7795307443365633</v>
      </c>
    </row>
    <row r="9" spans="1:13" ht="15.75">
      <c r="A9" s="7"/>
      <c r="B9" s="27">
        <f>POWER(C5,C5-1)</f>
        <v>1.2917744603107455</v>
      </c>
      <c r="C9" s="16"/>
      <c r="D9" s="7"/>
      <c r="E9" s="7"/>
      <c r="F9" s="20">
        <f>E20/I9</f>
        <v>0.33446088805183288</v>
      </c>
      <c r="G9" s="97"/>
      <c r="I9" s="63">
        <f>M7</f>
        <v>1.8621820615795657</v>
      </c>
      <c r="J9" s="3" t="s">
        <v>14</v>
      </c>
      <c r="K9" s="67">
        <f>'MMLM -Avril'!K9</f>
        <v>2.0908902709580235</v>
      </c>
      <c r="L9" s="67">
        <f>'MMLM -Avril'!L9</f>
        <v>3.4321113165871555</v>
      </c>
      <c r="M9" s="67">
        <f>'MMLM -Avril'!M9</f>
        <v>1.7734685255597809</v>
      </c>
    </row>
    <row r="10" spans="1:13" ht="15.75">
      <c r="A10" s="7"/>
      <c r="B10" s="28">
        <f>SQRT(C5*2*22/7)</f>
        <v>3.1400796200903187</v>
      </c>
      <c r="C10" s="17"/>
      <c r="D10" s="7"/>
      <c r="E10" s="7"/>
      <c r="G10" s="97"/>
      <c r="J10" s="3" t="s">
        <v>15</v>
      </c>
      <c r="K10" s="67">
        <f>'MMLM -Avril'!K10</f>
        <v>2.0948802239264466</v>
      </c>
      <c r="L10" s="67">
        <f>'MMLM -Avril'!L10</f>
        <v>2.806047858328137</v>
      </c>
      <c r="M10" s="67">
        <f>'MMLM -Avril'!M10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5.760788059815021E-2</v>
      </c>
      <c r="H11" s="60" t="s">
        <v>45</v>
      </c>
      <c r="I11" s="60"/>
      <c r="J11" s="3" t="s">
        <v>16</v>
      </c>
      <c r="K11" s="67">
        <f>'MMLM -Avril'!K11</f>
        <v>1.9120310166839609</v>
      </c>
      <c r="L11" s="67">
        <f>'MMLM -Avril'!L11</f>
        <v>3.2386464319502646</v>
      </c>
      <c r="M11" s="67">
        <f>'MMLM -Avril'!M11</f>
        <v>1.5898268398268449</v>
      </c>
    </row>
    <row r="12" spans="1:13" ht="21">
      <c r="A12" s="4" t="s">
        <v>27</v>
      </c>
      <c r="B12" s="29">
        <f>B7*B8*B9*B10</f>
        <v>0.89052322237396009</v>
      </c>
      <c r="C12" s="98"/>
      <c r="D12" s="98"/>
      <c r="E12" s="10"/>
      <c r="F12" t="s">
        <v>42</v>
      </c>
      <c r="G12" s="57">
        <f>(H17-I9)*(H17-I9)</f>
        <v>1.3281810320645392E-2</v>
      </c>
      <c r="H12" s="60" t="s">
        <v>46</v>
      </c>
      <c r="I12" s="60">
        <f>SQRT(G12)</f>
        <v>0.11524673670280383</v>
      </c>
      <c r="J12" s="3" t="s">
        <v>17</v>
      </c>
      <c r="K12" s="67">
        <f>'MMLM -Avril'!K12</f>
        <v>2.0978916985783442</v>
      </c>
      <c r="L12" s="67">
        <f>'MMLM -Avril'!L12</f>
        <v>2.9632010357382317</v>
      </c>
      <c r="M12" s="67">
        <f>'MMLM -Avril'!M12</f>
        <v>1.7494152046783538</v>
      </c>
    </row>
    <row r="13" spans="1:13" ht="18.75">
      <c r="A13" s="7"/>
      <c r="B13" s="22" t="s">
        <v>22</v>
      </c>
      <c r="C13" s="10">
        <f>C4</f>
        <v>3.5170878310813194</v>
      </c>
      <c r="D13" s="9" t="s">
        <v>23</v>
      </c>
      <c r="E13" s="10">
        <f>E4</f>
        <v>2.1969367993474798</v>
      </c>
      <c r="F13" t="s">
        <v>43</v>
      </c>
      <c r="G13" s="57">
        <f>(H17-G2)*(H17-G2)</f>
        <v>1.556747320912605E-2</v>
      </c>
      <c r="H13" s="60" t="s">
        <v>47</v>
      </c>
      <c r="I13" s="61">
        <f>1-G12/G13</f>
        <v>0.14682298519330317</v>
      </c>
      <c r="J13" s="3" t="s">
        <v>18</v>
      </c>
      <c r="K13" s="67">
        <f>'MMLM -Avril'!K13</f>
        <v>2.1128676793569645</v>
      </c>
      <c r="L13" s="67">
        <f>'MMLM -Avril'!L13</f>
        <v>2.8165729316829431</v>
      </c>
      <c r="M13" s="67">
        <f>'MMLM -Avril'!M13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1.2843261379948401</v>
      </c>
      <c r="D14" s="7"/>
      <c r="E14" s="7"/>
      <c r="F14" s="99" t="s">
        <v>32</v>
      </c>
      <c r="G14" s="100"/>
      <c r="H14" s="59">
        <f>E13*E13*(B12-B20)</f>
        <v>0.38791355417965567</v>
      </c>
      <c r="J14" s="3" t="s">
        <v>19</v>
      </c>
      <c r="K14" s="67">
        <f>'MMLM -Avril'!K14</f>
        <v>2.1171410295123643</v>
      </c>
      <c r="L14" s="67">
        <f>'MMLM -Avril'!L14</f>
        <v>3.1580727435936415</v>
      </c>
      <c r="M14" s="67">
        <f>'MMLM -Avril'!M14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'MMLM -Avril'!K15</f>
        <v>2.1465766442412755</v>
      </c>
      <c r="L15" s="67">
        <f>'MMLM -Avril'!L15</f>
        <v>3.292514632563972</v>
      </c>
      <c r="M15" s="67">
        <f>'MMLM -Avril'!M15</f>
        <v>1.809278652257581</v>
      </c>
    </row>
    <row r="16" spans="1:13">
      <c r="A16" s="7"/>
      <c r="B16" s="25">
        <f>1+1/(12*C14)+1/(288*C14*C14)-139/(51840*C14*C14*C14)</f>
        <v>1.0657242124238548</v>
      </c>
      <c r="C16" s="13" t="s">
        <v>26</v>
      </c>
      <c r="D16" s="12"/>
      <c r="E16" s="12"/>
    </row>
    <row r="17" spans="1:15" ht="21">
      <c r="A17" s="7"/>
      <c r="B17" s="26">
        <f>EXP(-C14)</f>
        <v>0.27683707077523162</v>
      </c>
      <c r="C17" s="14"/>
      <c r="D17" s="7"/>
      <c r="E17" s="7"/>
      <c r="F17" s="99" t="s">
        <v>51</v>
      </c>
      <c r="G17" s="100"/>
      <c r="H17" s="35">
        <f>E13*B21</f>
        <v>1.9774287982823695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1.0737402526846005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3.5170878310813194</v>
      </c>
      <c r="L18" s="54">
        <f>E4</f>
        <v>2.1969367993474798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2.8412861793755346</v>
      </c>
      <c r="C19" s="17"/>
      <c r="D19" s="7"/>
      <c r="E19" s="7"/>
      <c r="F19" s="33"/>
      <c r="G19" s="34"/>
      <c r="J19" s="7">
        <v>0.25</v>
      </c>
      <c r="K19" s="50">
        <f>K18</f>
        <v>3.5170878310813194</v>
      </c>
      <c r="L19" s="50">
        <f>L18</f>
        <v>2.1969367993474798</v>
      </c>
      <c r="M19" s="51">
        <f>N19-N18</f>
        <v>4.7884586021140763E-4</v>
      </c>
      <c r="N19" s="52">
        <f t="shared" ref="N19:N49" si="0">WEIBULL(J19,K19,L19,TRUE)</f>
        <v>4.7884586021140763E-4</v>
      </c>
      <c r="O19">
        <f t="shared" ref="O19:O62" si="1">J19*M19</f>
        <v>1.1971146505285191E-4</v>
      </c>
    </row>
    <row r="20" spans="1:15" ht="21">
      <c r="A20" s="4" t="s">
        <v>29</v>
      </c>
      <c r="B20" s="29">
        <f>B21*B21</f>
        <v>0.81015213803988306</v>
      </c>
      <c r="C20" s="88" t="s">
        <v>30</v>
      </c>
      <c r="D20" s="89"/>
      <c r="E20" s="10">
        <f>E13*SQRT(B12-B20)</f>
        <v>0.62282706603009452</v>
      </c>
      <c r="F20" s="34"/>
      <c r="G20" s="34"/>
      <c r="J20" s="7">
        <v>0.5</v>
      </c>
      <c r="K20" s="50">
        <f t="shared" ref="K20:L35" si="2">K19</f>
        <v>3.5170878310813194</v>
      </c>
      <c r="L20" s="50">
        <f t="shared" si="2"/>
        <v>2.1969367993474798</v>
      </c>
      <c r="M20" s="51">
        <f t="shared" ref="M20:M62" si="3">N20-N19</f>
        <v>4.9895319815795869E-3</v>
      </c>
      <c r="N20" s="52">
        <f t="shared" si="0"/>
        <v>5.4683778417909945E-3</v>
      </c>
      <c r="O20">
        <f t="shared" si="1"/>
        <v>2.4947659907897934E-3</v>
      </c>
    </row>
    <row r="21" spans="1:15" ht="21">
      <c r="A21" s="4" t="s">
        <v>31</v>
      </c>
      <c r="B21" s="29">
        <f>B16*B17*B18*B19</f>
        <v>0.90008451716485105</v>
      </c>
      <c r="C21" s="90"/>
      <c r="D21" s="91"/>
      <c r="E21" s="19"/>
      <c r="F21" s="37" t="s">
        <v>33</v>
      </c>
      <c r="G21" s="38">
        <f>I9-H17</f>
        <v>-0.11524673670280383</v>
      </c>
      <c r="J21" s="7">
        <v>0.75</v>
      </c>
      <c r="K21" s="50">
        <f t="shared" si="2"/>
        <v>3.5170878310813194</v>
      </c>
      <c r="L21" s="50">
        <f t="shared" si="2"/>
        <v>2.1969367993474798</v>
      </c>
      <c r="M21" s="51">
        <f t="shared" si="3"/>
        <v>1.709637191347213E-2</v>
      </c>
      <c r="N21" s="52">
        <f t="shared" si="0"/>
        <v>2.2564749755263125E-2</v>
      </c>
      <c r="O21">
        <f t="shared" si="1"/>
        <v>1.2822278935104098E-2</v>
      </c>
    </row>
    <row r="22" spans="1:15">
      <c r="J22" s="7">
        <v>1</v>
      </c>
      <c r="K22" s="50">
        <f t="shared" si="2"/>
        <v>3.5170878310813194</v>
      </c>
      <c r="L22" s="50">
        <f t="shared" si="2"/>
        <v>2.1969367993474798</v>
      </c>
      <c r="M22" s="51">
        <f t="shared" si="3"/>
        <v>3.828196824877339E-2</v>
      </c>
      <c r="N22" s="52">
        <f t="shared" si="0"/>
        <v>6.0846718004036515E-2</v>
      </c>
      <c r="O22">
        <f t="shared" si="1"/>
        <v>3.828196824877339E-2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3.5170878310813194</v>
      </c>
      <c r="L23" s="50">
        <f t="shared" si="2"/>
        <v>2.1969367993474798</v>
      </c>
      <c r="M23" s="51">
        <f t="shared" si="3"/>
        <v>6.7711658685855047E-2</v>
      </c>
      <c r="N23" s="52">
        <f t="shared" si="0"/>
        <v>0.12855837668989156</v>
      </c>
      <c r="O23">
        <f t="shared" si="1"/>
        <v>8.4639573357318809E-2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2.102198478930859</v>
      </c>
      <c r="J24" s="7">
        <f t="shared" ref="J24:J55" si="4">J23+0.25</f>
        <v>1.5</v>
      </c>
      <c r="K24" s="50">
        <f t="shared" si="2"/>
        <v>3.5170878310813194</v>
      </c>
      <c r="L24" s="50">
        <f t="shared" si="2"/>
        <v>2.1969367993474798</v>
      </c>
      <c r="M24" s="51">
        <f t="shared" si="3"/>
        <v>0.10138555504628755</v>
      </c>
      <c r="N24" s="52">
        <f t="shared" si="0"/>
        <v>0.22994393173617911</v>
      </c>
      <c r="O24">
        <f t="shared" si="1"/>
        <v>0.15207833256943132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3.5170878310813194</v>
      </c>
      <c r="L25" s="50">
        <f t="shared" si="2"/>
        <v>2.1969367993474798</v>
      </c>
      <c r="M25" s="51">
        <f t="shared" si="3"/>
        <v>0.13201267965017505</v>
      </c>
      <c r="N25" s="52">
        <f t="shared" si="0"/>
        <v>0.36195661138635415</v>
      </c>
      <c r="O25">
        <f t="shared" si="1"/>
        <v>0.23102218938780633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3.5170878310813194</v>
      </c>
      <c r="L26" s="50">
        <f t="shared" si="2"/>
        <v>2.1969367993474798</v>
      </c>
      <c r="M26" s="51">
        <f t="shared" si="3"/>
        <v>0.15065705337671731</v>
      </c>
      <c r="N26" s="52">
        <f t="shared" si="0"/>
        <v>0.51261366476307146</v>
      </c>
      <c r="O26">
        <f t="shared" si="1"/>
        <v>0.30131410675343462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3.5170878310813194</v>
      </c>
      <c r="L27" s="50">
        <f t="shared" si="2"/>
        <v>2.1969367993474798</v>
      </c>
      <c r="M27" s="51">
        <f t="shared" si="3"/>
        <v>0.150349509554905</v>
      </c>
      <c r="N27" s="52">
        <f t="shared" si="0"/>
        <v>0.66296317431797647</v>
      </c>
      <c r="O27">
        <f t="shared" si="1"/>
        <v>0.33828639649853626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3.5170878310813194</v>
      </c>
      <c r="L28" s="50">
        <f t="shared" si="2"/>
        <v>2.1969367993474798</v>
      </c>
      <c r="M28" s="51">
        <f t="shared" si="3"/>
        <v>0.1301096033632847</v>
      </c>
      <c r="N28" s="52">
        <f t="shared" si="0"/>
        <v>0.79307277768126117</v>
      </c>
      <c r="O28">
        <f t="shared" si="1"/>
        <v>0.32527400840821175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3.5170878310813194</v>
      </c>
      <c r="L29" s="50">
        <f t="shared" si="2"/>
        <v>2.1969367993474798</v>
      </c>
      <c r="M29" s="51">
        <f t="shared" si="3"/>
        <v>9.6430634176058683E-2</v>
      </c>
      <c r="N29" s="52">
        <f t="shared" si="0"/>
        <v>0.88950341185731985</v>
      </c>
      <c r="O29">
        <f t="shared" si="1"/>
        <v>0.26518424398416141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3.5170878310813194</v>
      </c>
      <c r="L30" s="50">
        <f t="shared" si="2"/>
        <v>2.1969367993474798</v>
      </c>
      <c r="M30" s="51">
        <f t="shared" si="3"/>
        <v>6.0279669438363492E-2</v>
      </c>
      <c r="N30" s="52">
        <f t="shared" si="0"/>
        <v>0.94978308129568334</v>
      </c>
      <c r="O30">
        <f t="shared" si="1"/>
        <v>0.18083900831509048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3.5170878310813194</v>
      </c>
      <c r="L31" s="50">
        <f t="shared" si="2"/>
        <v>2.1969367993474798</v>
      </c>
      <c r="M31" s="51">
        <f t="shared" si="3"/>
        <v>3.1230372664500239E-2</v>
      </c>
      <c r="N31" s="52">
        <f t="shared" si="0"/>
        <v>0.98101345396018358</v>
      </c>
      <c r="O31">
        <f t="shared" si="1"/>
        <v>0.10149871115962578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3.5170878310813194</v>
      </c>
      <c r="L32" s="50">
        <f t="shared" si="2"/>
        <v>2.1969367993474798</v>
      </c>
      <c r="M32" s="51">
        <f t="shared" si="3"/>
        <v>1.3154433686577205E-2</v>
      </c>
      <c r="N32" s="52">
        <f t="shared" si="0"/>
        <v>0.99416788764676078</v>
      </c>
      <c r="O32">
        <f t="shared" si="1"/>
        <v>4.6040517903020217E-2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3.5170878310813194</v>
      </c>
      <c r="L33" s="50">
        <f t="shared" si="2"/>
        <v>2.1969367993474798</v>
      </c>
      <c r="M33" s="51">
        <f t="shared" si="3"/>
        <v>4.4122043675084432E-3</v>
      </c>
      <c r="N33" s="52">
        <f t="shared" si="0"/>
        <v>0.99858009201426923</v>
      </c>
      <c r="O33">
        <f t="shared" si="1"/>
        <v>1.6545766378156662E-2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3.5170878310813194</v>
      </c>
      <c r="L34" s="50">
        <f t="shared" si="2"/>
        <v>2.1969367993474798</v>
      </c>
      <c r="M34" s="51">
        <f t="shared" si="3"/>
        <v>1.152844086166338E-3</v>
      </c>
      <c r="N34" s="52">
        <f t="shared" si="0"/>
        <v>0.99973293610043557</v>
      </c>
      <c r="O34">
        <f t="shared" si="1"/>
        <v>4.6113763446653522E-3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3.5170878310813194</v>
      </c>
      <c r="L35" s="50">
        <f t="shared" si="2"/>
        <v>2.1969367993474798</v>
      </c>
      <c r="M35" s="51">
        <f t="shared" si="3"/>
        <v>2.2927482699042212E-4</v>
      </c>
      <c r="N35" s="52">
        <f t="shared" si="0"/>
        <v>0.99996221092742599</v>
      </c>
      <c r="O35">
        <f t="shared" si="1"/>
        <v>9.7441801470929401E-4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3.5170878310813194</v>
      </c>
      <c r="L36" s="50">
        <f t="shared" si="5"/>
        <v>2.1969367993474798</v>
      </c>
      <c r="M36" s="51">
        <f t="shared" si="3"/>
        <v>3.3875171006170213E-5</v>
      </c>
      <c r="N36" s="52">
        <f t="shared" si="0"/>
        <v>0.99999608609843216</v>
      </c>
      <c r="O36">
        <f t="shared" si="1"/>
        <v>1.5243826952776596E-4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3.5170878310813194</v>
      </c>
      <c r="L37" s="50">
        <f t="shared" si="5"/>
        <v>2.1969367993474798</v>
      </c>
      <c r="M37" s="51">
        <f t="shared" si="3"/>
        <v>3.6254487104647737E-6</v>
      </c>
      <c r="N37" s="52">
        <f t="shared" si="0"/>
        <v>0.99999971154714262</v>
      </c>
      <c r="O37">
        <f t="shared" si="1"/>
        <v>1.7220881374707675E-5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3.5170878310813194</v>
      </c>
      <c r="L38" s="50">
        <f t="shared" si="5"/>
        <v>2.1969367993474798</v>
      </c>
      <c r="M38" s="51">
        <f t="shared" si="3"/>
        <v>2.7375913358440584E-7</v>
      </c>
      <c r="N38" s="52">
        <f t="shared" si="0"/>
        <v>0.99999998530627621</v>
      </c>
      <c r="O38">
        <f t="shared" si="1"/>
        <v>1.3687956679220292E-6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3.5170878310813194</v>
      </c>
      <c r="L39" s="50">
        <f t="shared" si="5"/>
        <v>2.1969367993474798</v>
      </c>
      <c r="M39" s="51">
        <f t="shared" si="3"/>
        <v>1.4191608888047824E-8</v>
      </c>
      <c r="N39" s="52">
        <f t="shared" si="0"/>
        <v>0.99999999949788509</v>
      </c>
      <c r="O39">
        <f t="shared" si="1"/>
        <v>7.4505946662251077E-8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3.5170878310813194</v>
      </c>
      <c r="L40" s="50">
        <f t="shared" si="5"/>
        <v>2.1969367993474798</v>
      </c>
      <c r="M40" s="51">
        <f t="shared" si="3"/>
        <v>4.9095216780870032E-10</v>
      </c>
      <c r="N40" s="52">
        <f t="shared" si="0"/>
        <v>0.99999999998883726</v>
      </c>
      <c r="O40">
        <f t="shared" si="1"/>
        <v>2.7002369229478518E-9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3.5170878310813194</v>
      </c>
      <c r="L41" s="50">
        <f t="shared" si="5"/>
        <v>2.1969367993474798</v>
      </c>
      <c r="M41" s="51">
        <f t="shared" si="3"/>
        <v>1.1006306976923952E-11</v>
      </c>
      <c r="N41" s="52">
        <f t="shared" si="0"/>
        <v>0.99999999999984357</v>
      </c>
      <c r="O41">
        <f t="shared" si="1"/>
        <v>6.3286265117312723E-11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3.5170878310813194</v>
      </c>
      <c r="L42" s="50">
        <f t="shared" si="5"/>
        <v>2.1969367993474798</v>
      </c>
      <c r="M42" s="51">
        <f t="shared" si="3"/>
        <v>1.5509815654013437E-13</v>
      </c>
      <c r="N42" s="52">
        <f t="shared" si="0"/>
        <v>0.99999999999999867</v>
      </c>
      <c r="O42">
        <f t="shared" si="1"/>
        <v>9.3058893924080621E-13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3.5170878310813194</v>
      </c>
      <c r="L43" s="50">
        <f t="shared" si="5"/>
        <v>2.1969367993474798</v>
      </c>
      <c r="M43" s="51">
        <f t="shared" si="3"/>
        <v>0</v>
      </c>
      <c r="N43" s="52">
        <f t="shared" si="0"/>
        <v>1</v>
      </c>
      <c r="O43">
        <f t="shared" si="1"/>
        <v>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3.5170878310813194</v>
      </c>
      <c r="L44" s="50">
        <f t="shared" si="5"/>
        <v>2.1969367993474798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3.5170878310813194</v>
      </c>
      <c r="L45" s="50">
        <f t="shared" si="5"/>
        <v>2.1969367993474798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3.5170878310813194</v>
      </c>
      <c r="L46" s="50">
        <f t="shared" si="5"/>
        <v>2.1969367993474798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3.5170878310813194</v>
      </c>
      <c r="L47" s="50">
        <f t="shared" si="5"/>
        <v>2.1969367993474798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3.5170878310813194</v>
      </c>
      <c r="L48" s="50">
        <f t="shared" si="5"/>
        <v>2.1969367993474798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3.5170878310813194</v>
      </c>
      <c r="L49" s="50">
        <f t="shared" si="5"/>
        <v>2.1969367993474798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3.5170878310813194</v>
      </c>
      <c r="L50" s="50">
        <f t="shared" si="5"/>
        <v>2.1969367993474798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3.5170878310813194</v>
      </c>
      <c r="L51" s="50">
        <f t="shared" si="5"/>
        <v>2.1969367993474798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3.5170878310813194</v>
      </c>
      <c r="L52" s="50">
        <f t="shared" si="7"/>
        <v>2.1969367993474798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3.5170878310813194</v>
      </c>
      <c r="L53" s="50">
        <f t="shared" si="7"/>
        <v>2.1969367993474798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3.5170878310813194</v>
      </c>
      <c r="L54" s="50">
        <f t="shared" si="7"/>
        <v>2.1969367993474798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3.5170878310813194</v>
      </c>
      <c r="L55" s="50">
        <f t="shared" si="7"/>
        <v>2.1969367993474798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3.5170878310813194</v>
      </c>
      <c r="L56" s="50">
        <f t="shared" si="7"/>
        <v>2.1969367993474798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3.5170878310813194</v>
      </c>
      <c r="L57" s="50">
        <f t="shared" si="7"/>
        <v>2.1969367993474798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3.5170878310813194</v>
      </c>
      <c r="L58" s="50">
        <f t="shared" si="7"/>
        <v>2.1969367993474798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3.5170878310813194</v>
      </c>
      <c r="L59" s="50">
        <f t="shared" si="7"/>
        <v>2.1969367993474798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3.5170878310813194</v>
      </c>
      <c r="L60" s="50">
        <f t="shared" si="7"/>
        <v>2.1969367993474798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3.5170878310813194</v>
      </c>
      <c r="L61" s="50">
        <f t="shared" si="7"/>
        <v>2.1969367993474798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3.5170878310813194</v>
      </c>
      <c r="L62" s="50">
        <f t="shared" si="7"/>
        <v>2.1969367993474798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2.0172411128435064</v>
      </c>
      <c r="I2" s="56">
        <f>G2-I9</f>
        <v>0.23771036850694305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'MMLM -Mai'!K3</f>
        <v>2.2599215768385785</v>
      </c>
      <c r="L3" s="67">
        <f>'MMLM -Mai'!L3</f>
        <v>4.1141304450699314</v>
      </c>
      <c r="M3" s="67">
        <f>'MMLM -Mai'!M3</f>
        <v>1.9457708871662234</v>
      </c>
    </row>
    <row r="4" spans="1:13" ht="18.75">
      <c r="A4" s="7"/>
      <c r="B4" s="22" t="s">
        <v>22</v>
      </c>
      <c r="C4" s="62">
        <f>L8</f>
        <v>3.3660663895578349</v>
      </c>
      <c r="D4" s="9" t="s">
        <v>23</v>
      </c>
      <c r="E4" s="62">
        <f>K8</f>
        <v>2.1073660781092078</v>
      </c>
      <c r="F4" s="8"/>
      <c r="G4" s="8"/>
      <c r="H4" s="8"/>
      <c r="I4" s="8"/>
      <c r="J4" s="3" t="s">
        <v>9</v>
      </c>
      <c r="K4" s="67">
        <f>'MMLM -Mai'!K4</f>
        <v>2.280367318727035</v>
      </c>
      <c r="L4" s="67">
        <f>'MMLM -Mai'!L4</f>
        <v>3.585781957196704</v>
      </c>
      <c r="M4" s="67">
        <f>'MMLM -Mai'!M4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1.5941653456997678</v>
      </c>
      <c r="D5" s="7"/>
      <c r="E5" s="7"/>
      <c r="F5" s="8"/>
      <c r="G5" s="8"/>
      <c r="H5" s="8"/>
      <c r="I5" s="8"/>
      <c r="J5" s="3" t="s">
        <v>10</v>
      </c>
      <c r="K5" s="67">
        <f>'MMLM -Mai'!K5</f>
        <v>2.3054100269386275</v>
      </c>
      <c r="L5" s="67">
        <f>'MMLM -Mai'!L5</f>
        <v>3.5269485300558232</v>
      </c>
      <c r="M5" s="67">
        <f>'MMLM -Mai'!M5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'MMLM -Mai'!K6</f>
        <v>2.194128635336503</v>
      </c>
      <c r="L6" s="67">
        <f>'MMLM -Mai'!L6</f>
        <v>2.9896248672573726</v>
      </c>
      <c r="M6" s="67">
        <f>'MMLM -Mai'!M6</f>
        <v>1.8449966193373881</v>
      </c>
    </row>
    <row r="7" spans="1:13" ht="15.75">
      <c r="A7" s="7"/>
      <c r="B7" s="25">
        <f>1+1/(12*C5)+1/(288*C5*C5)-139/(51840*C5*C5*C5)</f>
        <v>1.0529784070306021</v>
      </c>
      <c r="C7" s="13" t="s">
        <v>26</v>
      </c>
      <c r="D7" s="12"/>
      <c r="E7" s="12"/>
      <c r="J7" s="3" t="s">
        <v>12</v>
      </c>
      <c r="K7" s="67">
        <f>'MMLM -Mai'!K7</f>
        <v>2.1969367993474798</v>
      </c>
      <c r="L7" s="67">
        <f>'MMLM -Mai'!L7</f>
        <v>3.5170878310813194</v>
      </c>
      <c r="M7" s="67">
        <f>'MMLM -Mai'!M7</f>
        <v>1.8621820615795657</v>
      </c>
    </row>
    <row r="8" spans="1:13" ht="15.75">
      <c r="A8" s="7"/>
      <c r="B8" s="26">
        <f>EXP(-C5)</f>
        <v>0.20307795767597056</v>
      </c>
      <c r="C8" s="14"/>
      <c r="D8" s="7"/>
      <c r="E8" s="7"/>
      <c r="G8" s="96"/>
      <c r="I8" s="15" t="s">
        <v>50</v>
      </c>
      <c r="J8" s="3" t="s">
        <v>13</v>
      </c>
      <c r="K8" s="67">
        <f>'MMLM -Mai'!K8</f>
        <v>2.1073660781092078</v>
      </c>
      <c r="L8" s="67">
        <f>'MMLM -Mai'!L8</f>
        <v>3.3660663895578349</v>
      </c>
      <c r="M8" s="67">
        <f>'MMLM -Mai'!M8</f>
        <v>1.7795307443365633</v>
      </c>
    </row>
    <row r="9" spans="1:13" ht="15.75">
      <c r="A9" s="7"/>
      <c r="B9" s="27">
        <f>POWER(C5,C5-1)</f>
        <v>1.3192840330081856</v>
      </c>
      <c r="C9" s="16"/>
      <c r="D9" s="7"/>
      <c r="E9" s="7"/>
      <c r="F9" s="20">
        <f>E20/I9</f>
        <v>0.3484438647938754</v>
      </c>
      <c r="G9" s="97"/>
      <c r="I9" s="63">
        <f>M8</f>
        <v>1.7795307443365633</v>
      </c>
      <c r="J9" s="3" t="s">
        <v>14</v>
      </c>
      <c r="K9" s="67">
        <f>'MMLM -Mai'!K9</f>
        <v>2.0908902709580235</v>
      </c>
      <c r="L9" s="67">
        <f>'MMLM -Mai'!L9</f>
        <v>3.4321113165871555</v>
      </c>
      <c r="M9" s="67">
        <f>'MMLM -Mai'!M9</f>
        <v>1.7734685255597809</v>
      </c>
    </row>
    <row r="10" spans="1:13" ht="15.75">
      <c r="A10" s="7"/>
      <c r="B10" s="28">
        <f>SQRT(C5*2*22/7)</f>
        <v>3.1655122630082611</v>
      </c>
      <c r="C10" s="17"/>
      <c r="D10" s="7"/>
      <c r="E10" s="7"/>
      <c r="G10" s="97"/>
      <c r="J10" s="3" t="s">
        <v>15</v>
      </c>
      <c r="K10" s="67">
        <f>'MMLM -Mai'!K10</f>
        <v>2.0948802239264466</v>
      </c>
      <c r="L10" s="67">
        <f>'MMLM -Mai'!L10</f>
        <v>2.806047858328137</v>
      </c>
      <c r="M10" s="67">
        <f>'MMLM -Mai'!M10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5.6506219295706664E-2</v>
      </c>
      <c r="H11" s="60" t="s">
        <v>45</v>
      </c>
      <c r="I11" s="60"/>
      <c r="J11" s="3" t="s">
        <v>16</v>
      </c>
      <c r="K11" s="67">
        <f>'MMLM -Mai'!K11</f>
        <v>1.9120310166839609</v>
      </c>
      <c r="L11" s="67">
        <f>'MMLM -Mai'!L11</f>
        <v>3.2386464319502646</v>
      </c>
      <c r="M11" s="67">
        <f>'MMLM -Mai'!M11</f>
        <v>1.5898268398268449</v>
      </c>
    </row>
    <row r="12" spans="1:13" ht="21">
      <c r="A12" s="4" t="s">
        <v>27</v>
      </c>
      <c r="B12" s="29">
        <f>B7*B8*B9*B10</f>
        <v>0.89302693718400683</v>
      </c>
      <c r="C12" s="98"/>
      <c r="D12" s="98"/>
      <c r="E12" s="10"/>
      <c r="F12" t="s">
        <v>42</v>
      </c>
      <c r="G12" s="57">
        <f>(H17-I9)*(H17-I9)</f>
        <v>1.2755277947986969E-2</v>
      </c>
      <c r="H12" s="60" t="s">
        <v>46</v>
      </c>
      <c r="I12" s="60">
        <f>SQRT(G12)</f>
        <v>0.11293926663471376</v>
      </c>
      <c r="J12" s="3" t="s">
        <v>17</v>
      </c>
      <c r="K12" s="67">
        <f>'MMLM -Mai'!K12</f>
        <v>2.0978916985783442</v>
      </c>
      <c r="L12" s="67">
        <f>'MMLM -Mai'!L12</f>
        <v>2.9632010357382317</v>
      </c>
      <c r="M12" s="67">
        <f>'MMLM -Mai'!M12</f>
        <v>1.7494152046783538</v>
      </c>
    </row>
    <row r="13" spans="1:13" ht="18.75">
      <c r="A13" s="7"/>
      <c r="B13" s="22" t="s">
        <v>22</v>
      </c>
      <c r="C13" s="10">
        <f>C4</f>
        <v>3.3660663895578349</v>
      </c>
      <c r="D13" s="9" t="s">
        <v>23</v>
      </c>
      <c r="E13" s="10">
        <f>E4</f>
        <v>2.1073660781092078</v>
      </c>
      <c r="F13" t="s">
        <v>43</v>
      </c>
      <c r="G13" s="57">
        <f>(H17-G2)*(H17-G2)</f>
        <v>1.5567827862410217E-2</v>
      </c>
      <c r="H13" s="60" t="s">
        <v>47</v>
      </c>
      <c r="I13" s="61">
        <f>1-G12/G13</f>
        <v>0.18066424804287429</v>
      </c>
      <c r="J13" s="3" t="s">
        <v>18</v>
      </c>
      <c r="K13" s="67">
        <f>'MMLM -Mai'!K13</f>
        <v>2.1128676793569645</v>
      </c>
      <c r="L13" s="67">
        <f>'MMLM -Mai'!L13</f>
        <v>2.8165729316829431</v>
      </c>
      <c r="M13" s="67">
        <f>'MMLM -Mai'!M13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1.2970826728498839</v>
      </c>
      <c r="D14" s="7"/>
      <c r="E14" s="7"/>
      <c r="F14" s="99" t="s">
        <v>32</v>
      </c>
      <c r="G14" s="100"/>
      <c r="H14" s="59">
        <f>E13*E13*(B12-B20)</f>
        <v>0.38448255132600595</v>
      </c>
      <c r="J14" s="3" t="s">
        <v>19</v>
      </c>
      <c r="K14" s="67">
        <f>'MMLM -Mai'!K14</f>
        <v>2.1171410295123643</v>
      </c>
      <c r="L14" s="67">
        <f>'MMLM -Mai'!L14</f>
        <v>3.1580727435936415</v>
      </c>
      <c r="M14" s="67">
        <f>'MMLM -Mai'!M14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'MMLM -Mai'!K15</f>
        <v>2.1465766442412755</v>
      </c>
      <c r="L15" s="67">
        <f>'MMLM -Mai'!L15</f>
        <v>3.292514632563972</v>
      </c>
      <c r="M15" s="67">
        <f>'MMLM -Mai'!M15</f>
        <v>1.809278652257581</v>
      </c>
    </row>
    <row r="16" spans="1:13">
      <c r="A16" s="7"/>
      <c r="B16" s="25">
        <f>1+1/(12*C14)+1/(288*C14*C14)-139/(51840*C14*C14*C14)</f>
        <v>1.0650818591157214</v>
      </c>
      <c r="C16" s="13" t="s">
        <v>26</v>
      </c>
      <c r="D16" s="12"/>
      <c r="E16" s="12"/>
    </row>
    <row r="17" spans="1:15" ht="21">
      <c r="A17" s="7"/>
      <c r="B17" s="26">
        <f>EXP(-C14)</f>
        <v>0.27332801829317438</v>
      </c>
      <c r="C17" s="14"/>
      <c r="D17" s="7"/>
      <c r="E17" s="7"/>
      <c r="F17" s="99" t="s">
        <v>51</v>
      </c>
      <c r="G17" s="100"/>
      <c r="H17" s="35">
        <f>E13*B21</f>
        <v>1.8924700109712771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1.0803406901157893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3.3660663895578349</v>
      </c>
      <c r="L18" s="54">
        <f>E4</f>
        <v>2.1073660781092078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2.8553618135859744</v>
      </c>
      <c r="C19" s="17"/>
      <c r="D19" s="7"/>
      <c r="E19" s="7"/>
      <c r="F19" s="33"/>
      <c r="G19" s="34"/>
      <c r="J19" s="7">
        <v>0.25</v>
      </c>
      <c r="K19" s="50">
        <f>K18</f>
        <v>3.3660663895578349</v>
      </c>
      <c r="L19" s="50">
        <f>L18</f>
        <v>2.1073660781092078</v>
      </c>
      <c r="M19" s="51">
        <f>N19-N18</f>
        <v>7.6476797960944864E-4</v>
      </c>
      <c r="N19" s="52">
        <f t="shared" ref="N19:N49" si="0">WEIBULL(J19,K19,L19,TRUE)</f>
        <v>7.6476797960944864E-4</v>
      </c>
      <c r="O19">
        <f t="shared" ref="O19:O62" si="1">J19*M19</f>
        <v>1.9119199490236216E-4</v>
      </c>
    </row>
    <row r="20" spans="1:15" ht="21">
      <c r="A20" s="4" t="s">
        <v>29</v>
      </c>
      <c r="B20" s="29">
        <f>B21*B21</f>
        <v>0.80645110688475397</v>
      </c>
      <c r="C20" s="88" t="s">
        <v>30</v>
      </c>
      <c r="D20" s="89"/>
      <c r="E20" s="10">
        <f>E13*SQRT(B12-B20)</f>
        <v>0.62006657007615396</v>
      </c>
      <c r="F20" s="34"/>
      <c r="G20" s="34"/>
      <c r="J20" s="7">
        <v>0.5</v>
      </c>
      <c r="K20" s="50">
        <f t="shared" ref="K20:L35" si="2">K19</f>
        <v>3.3660663895578349</v>
      </c>
      <c r="L20" s="50">
        <f t="shared" si="2"/>
        <v>2.1073660781092078</v>
      </c>
      <c r="M20" s="51">
        <f t="shared" ref="M20:M62" si="3">N20-N19</f>
        <v>7.0924892788524208E-3</v>
      </c>
      <c r="N20" s="52">
        <f t="shared" si="0"/>
        <v>7.8572572584618694E-3</v>
      </c>
      <c r="O20">
        <f t="shared" si="1"/>
        <v>3.5462446394262104E-3</v>
      </c>
    </row>
    <row r="21" spans="1:15" ht="21">
      <c r="A21" s="4" t="s">
        <v>31</v>
      </c>
      <c r="B21" s="29">
        <f>B16*B17*B18*B19</f>
        <v>0.89802622839466884</v>
      </c>
      <c r="C21" s="90"/>
      <c r="D21" s="91"/>
      <c r="E21" s="19"/>
      <c r="F21" s="37" t="s">
        <v>33</v>
      </c>
      <c r="G21" s="38">
        <f>I9-H17</f>
        <v>-0.11293926663471376</v>
      </c>
      <c r="J21" s="7">
        <v>0.75</v>
      </c>
      <c r="K21" s="50">
        <f t="shared" si="2"/>
        <v>3.3660663895578349</v>
      </c>
      <c r="L21" s="50">
        <f t="shared" si="2"/>
        <v>2.1073660781092078</v>
      </c>
      <c r="M21" s="51">
        <f t="shared" si="3"/>
        <v>2.2553607110224916E-2</v>
      </c>
      <c r="N21" s="52">
        <f t="shared" si="0"/>
        <v>3.0410864368686785E-2</v>
      </c>
      <c r="O21">
        <f t="shared" si="1"/>
        <v>1.6915205332668687E-2</v>
      </c>
    </row>
    <row r="22" spans="1:15">
      <c r="J22" s="7">
        <v>1</v>
      </c>
      <c r="K22" s="50">
        <f t="shared" si="2"/>
        <v>3.3660663895578349</v>
      </c>
      <c r="L22" s="50">
        <f t="shared" si="2"/>
        <v>2.1073660781092078</v>
      </c>
      <c r="M22" s="51">
        <f t="shared" si="3"/>
        <v>4.7702988690341619E-2</v>
      </c>
      <c r="N22" s="52">
        <f t="shared" si="0"/>
        <v>7.8113853059028404E-2</v>
      </c>
      <c r="O22">
        <f t="shared" si="1"/>
        <v>4.7702988690341619E-2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3.3660663895578349</v>
      </c>
      <c r="L23" s="50">
        <f t="shared" si="2"/>
        <v>2.1073660781092078</v>
      </c>
      <c r="M23" s="51">
        <f t="shared" si="3"/>
        <v>8.0222982784241448E-2</v>
      </c>
      <c r="N23" s="52">
        <f t="shared" si="0"/>
        <v>0.15833683584326985</v>
      </c>
      <c r="O23">
        <f t="shared" si="1"/>
        <v>0.10027872848030181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2.0172411128435064</v>
      </c>
      <c r="J24" s="7">
        <f t="shared" ref="J24:J55" si="4">J23+0.25</f>
        <v>1.5</v>
      </c>
      <c r="K24" s="50">
        <f t="shared" si="2"/>
        <v>3.3660663895578349</v>
      </c>
      <c r="L24" s="50">
        <f t="shared" si="2"/>
        <v>2.1073660781092078</v>
      </c>
      <c r="M24" s="51">
        <f t="shared" si="3"/>
        <v>0.11436817003205058</v>
      </c>
      <c r="N24" s="52">
        <f t="shared" si="0"/>
        <v>0.27270500587532043</v>
      </c>
      <c r="O24">
        <f t="shared" si="1"/>
        <v>0.17155225504807586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3.3660663895578349</v>
      </c>
      <c r="L25" s="50">
        <f t="shared" si="2"/>
        <v>2.1073660781092078</v>
      </c>
      <c r="M25" s="51">
        <f t="shared" si="3"/>
        <v>0.14162436386990607</v>
      </c>
      <c r="N25" s="52">
        <f t="shared" si="0"/>
        <v>0.41432936974522649</v>
      </c>
      <c r="O25">
        <f t="shared" si="1"/>
        <v>0.24784263677233562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3.3660663895578349</v>
      </c>
      <c r="L26" s="50">
        <f t="shared" si="2"/>
        <v>2.1073660781092078</v>
      </c>
      <c r="M26" s="51">
        <f t="shared" si="3"/>
        <v>0.15335679983733719</v>
      </c>
      <c r="N26" s="52">
        <f t="shared" si="0"/>
        <v>0.56768616958256368</v>
      </c>
      <c r="O26">
        <f t="shared" si="1"/>
        <v>0.30671359967467438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3.3660663895578349</v>
      </c>
      <c r="L27" s="50">
        <f t="shared" si="2"/>
        <v>2.1073660781092078</v>
      </c>
      <c r="M27" s="51">
        <f t="shared" si="3"/>
        <v>0.14484343563715751</v>
      </c>
      <c r="N27" s="52">
        <f t="shared" si="0"/>
        <v>0.7125296052197212</v>
      </c>
      <c r="O27">
        <f t="shared" si="1"/>
        <v>0.32589773018360441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3.3660663895578349</v>
      </c>
      <c r="L28" s="50">
        <f t="shared" si="2"/>
        <v>2.1073660781092078</v>
      </c>
      <c r="M28" s="51">
        <f t="shared" si="3"/>
        <v>0.1183773229533791</v>
      </c>
      <c r="N28" s="52">
        <f t="shared" si="0"/>
        <v>0.8309069281731003</v>
      </c>
      <c r="O28">
        <f t="shared" si="1"/>
        <v>0.29594330738344776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3.3660663895578349</v>
      </c>
      <c r="L29" s="50">
        <f t="shared" si="2"/>
        <v>2.1073660781092078</v>
      </c>
      <c r="M29" s="51">
        <f t="shared" si="3"/>
        <v>8.2763772240426969E-2</v>
      </c>
      <c r="N29" s="52">
        <f t="shared" si="0"/>
        <v>0.91367070041352727</v>
      </c>
      <c r="O29">
        <f t="shared" si="1"/>
        <v>0.22760037366117417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3.3660663895578349</v>
      </c>
      <c r="L30" s="50">
        <f t="shared" si="2"/>
        <v>2.1073660781092078</v>
      </c>
      <c r="M30" s="51">
        <f t="shared" si="3"/>
        <v>4.881961544088198E-2</v>
      </c>
      <c r="N30" s="52">
        <f t="shared" si="0"/>
        <v>0.96249031585440925</v>
      </c>
      <c r="O30">
        <f t="shared" si="1"/>
        <v>0.14645884632264594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3.3660663895578349</v>
      </c>
      <c r="L31" s="50">
        <f t="shared" si="2"/>
        <v>2.1073660781092078</v>
      </c>
      <c r="M31" s="51">
        <f t="shared" si="3"/>
        <v>2.3918895892784731E-2</v>
      </c>
      <c r="N31" s="52">
        <f t="shared" si="0"/>
        <v>0.98640921174719398</v>
      </c>
      <c r="O31">
        <f t="shared" si="1"/>
        <v>7.7736411651550374E-2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3.3660663895578349</v>
      </c>
      <c r="L32" s="50">
        <f t="shared" si="2"/>
        <v>2.1073660781092078</v>
      </c>
      <c r="M32" s="51">
        <f t="shared" si="3"/>
        <v>9.5696314810007621E-3</v>
      </c>
      <c r="N32" s="52">
        <f t="shared" si="0"/>
        <v>0.99597884322819474</v>
      </c>
      <c r="O32">
        <f t="shared" si="1"/>
        <v>3.3493710183502667E-2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3.3660663895578349</v>
      </c>
      <c r="L33" s="50">
        <f t="shared" si="2"/>
        <v>2.1073660781092078</v>
      </c>
      <c r="M33" s="51">
        <f t="shared" si="3"/>
        <v>3.0703528260141999E-3</v>
      </c>
      <c r="N33" s="52">
        <f t="shared" si="0"/>
        <v>0.99904919605420894</v>
      </c>
      <c r="O33">
        <f t="shared" si="1"/>
        <v>1.151382309755325E-2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3.3660663895578349</v>
      </c>
      <c r="L34" s="50">
        <f t="shared" si="2"/>
        <v>2.1073660781092078</v>
      </c>
      <c r="M34" s="51">
        <f t="shared" si="3"/>
        <v>7.7507453122505066E-4</v>
      </c>
      <c r="N34" s="52">
        <f t="shared" si="0"/>
        <v>0.99982427058543399</v>
      </c>
      <c r="O34">
        <f t="shared" si="1"/>
        <v>3.1002981249002026E-3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3.3660663895578349</v>
      </c>
      <c r="L35" s="50">
        <f t="shared" si="2"/>
        <v>2.1073660781092078</v>
      </c>
      <c r="M35" s="51">
        <f t="shared" si="3"/>
        <v>1.5091217627705156E-4</v>
      </c>
      <c r="N35" s="52">
        <f t="shared" si="0"/>
        <v>0.99997518276171105</v>
      </c>
      <c r="O35">
        <f t="shared" si="1"/>
        <v>6.4137674917746912E-4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3.3660663895578349</v>
      </c>
      <c r="L36" s="50">
        <f t="shared" si="5"/>
        <v>2.1073660781092078</v>
      </c>
      <c r="M36" s="51">
        <f t="shared" si="3"/>
        <v>2.2200673068573096E-5</v>
      </c>
      <c r="N36" s="52">
        <f t="shared" si="0"/>
        <v>0.99999738343477962</v>
      </c>
      <c r="O36">
        <f t="shared" si="1"/>
        <v>9.9903028808578931E-5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3.3660663895578349</v>
      </c>
      <c r="L37" s="50">
        <f t="shared" si="5"/>
        <v>2.1073660781092078</v>
      </c>
      <c r="M37" s="51">
        <f t="shared" si="3"/>
        <v>2.4154371476292624E-6</v>
      </c>
      <c r="N37" s="52">
        <f t="shared" si="0"/>
        <v>0.99999979887192725</v>
      </c>
      <c r="O37">
        <f t="shared" si="1"/>
        <v>1.1473326451238997E-5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3.3660663895578349</v>
      </c>
      <c r="L38" s="50">
        <f t="shared" si="5"/>
        <v>2.1073660781092078</v>
      </c>
      <c r="M38" s="51">
        <f t="shared" si="3"/>
        <v>1.9012639751458948E-7</v>
      </c>
      <c r="N38" s="52">
        <f t="shared" si="0"/>
        <v>0.99999998899832476</v>
      </c>
      <c r="O38">
        <f t="shared" si="1"/>
        <v>9.5063198757294742E-7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3.3660663895578349</v>
      </c>
      <c r="L39" s="50">
        <f t="shared" si="5"/>
        <v>2.1073660781092078</v>
      </c>
      <c r="M39" s="51">
        <f t="shared" si="3"/>
        <v>1.0583876441927487E-8</v>
      </c>
      <c r="N39" s="52">
        <f t="shared" si="0"/>
        <v>0.9999999995822012</v>
      </c>
      <c r="O39">
        <f t="shared" si="1"/>
        <v>5.5565351320119305E-8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3.3660663895578349</v>
      </c>
      <c r="L40" s="50">
        <f t="shared" si="5"/>
        <v>2.1073660781092078</v>
      </c>
      <c r="M40" s="51">
        <f t="shared" si="3"/>
        <v>4.0705705472987574E-10</v>
      </c>
      <c r="N40" s="52">
        <f t="shared" si="0"/>
        <v>0.99999999998925826</v>
      </c>
      <c r="O40">
        <f t="shared" si="1"/>
        <v>2.2388138010143166E-9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3.3660663895578349</v>
      </c>
      <c r="L41" s="50">
        <f t="shared" si="5"/>
        <v>2.1073660781092078</v>
      </c>
      <c r="M41" s="51">
        <f t="shared" si="3"/>
        <v>1.0559442209512326E-11</v>
      </c>
      <c r="N41" s="52">
        <f t="shared" si="0"/>
        <v>0.9999999999998177</v>
      </c>
      <c r="O41">
        <f t="shared" si="1"/>
        <v>6.0716792704695877E-11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3.3660663895578349</v>
      </c>
      <c r="L42" s="50">
        <f t="shared" si="5"/>
        <v>2.1073660781092078</v>
      </c>
      <c r="M42" s="51">
        <f t="shared" si="3"/>
        <v>1.8030021919912542E-13</v>
      </c>
      <c r="N42" s="52">
        <f t="shared" si="0"/>
        <v>0.999999999999998</v>
      </c>
      <c r="O42">
        <f t="shared" si="1"/>
        <v>1.0818013151947525E-12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3.3660663895578349</v>
      </c>
      <c r="L43" s="50">
        <f t="shared" si="5"/>
        <v>2.1073660781092078</v>
      </c>
      <c r="M43" s="51">
        <f t="shared" si="3"/>
        <v>1.9984014443252818E-15</v>
      </c>
      <c r="N43" s="52">
        <f t="shared" si="0"/>
        <v>1</v>
      </c>
      <c r="O43">
        <f t="shared" si="1"/>
        <v>1.2490009027033011E-14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3.3660663895578349</v>
      </c>
      <c r="L44" s="50">
        <f t="shared" si="5"/>
        <v>2.1073660781092078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3.3660663895578349</v>
      </c>
      <c r="L45" s="50">
        <f t="shared" si="5"/>
        <v>2.1073660781092078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3.3660663895578349</v>
      </c>
      <c r="L46" s="50">
        <f t="shared" si="5"/>
        <v>2.1073660781092078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3.3660663895578349</v>
      </c>
      <c r="L47" s="50">
        <f t="shared" si="5"/>
        <v>2.1073660781092078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3.3660663895578349</v>
      </c>
      <c r="L48" s="50">
        <f t="shared" si="5"/>
        <v>2.1073660781092078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3.3660663895578349</v>
      </c>
      <c r="L49" s="50">
        <f t="shared" si="5"/>
        <v>2.1073660781092078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3.3660663895578349</v>
      </c>
      <c r="L50" s="50">
        <f t="shared" si="5"/>
        <v>2.1073660781092078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3.3660663895578349</v>
      </c>
      <c r="L51" s="50">
        <f t="shared" si="5"/>
        <v>2.1073660781092078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3.3660663895578349</v>
      </c>
      <c r="L52" s="50">
        <f t="shared" si="7"/>
        <v>2.1073660781092078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3.3660663895578349</v>
      </c>
      <c r="L53" s="50">
        <f t="shared" si="7"/>
        <v>2.1073660781092078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3.3660663895578349</v>
      </c>
      <c r="L54" s="50">
        <f t="shared" si="7"/>
        <v>2.1073660781092078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3.3660663895578349</v>
      </c>
      <c r="L55" s="50">
        <f t="shared" si="7"/>
        <v>2.1073660781092078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3.3660663895578349</v>
      </c>
      <c r="L56" s="50">
        <f t="shared" si="7"/>
        <v>2.1073660781092078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3.3660663895578349</v>
      </c>
      <c r="L57" s="50">
        <f t="shared" si="7"/>
        <v>2.1073660781092078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3.3660663895578349</v>
      </c>
      <c r="L58" s="50">
        <f t="shared" si="7"/>
        <v>2.1073660781092078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3.3660663895578349</v>
      </c>
      <c r="L59" s="50">
        <f t="shared" si="7"/>
        <v>2.1073660781092078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3.3660663895578349</v>
      </c>
      <c r="L60" s="50">
        <f t="shared" si="7"/>
        <v>2.1073660781092078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3.3660663895578349</v>
      </c>
      <c r="L61" s="50">
        <f t="shared" si="7"/>
        <v>2.1073660781092078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3.3660663895578349</v>
      </c>
      <c r="L62" s="50">
        <f t="shared" si="7"/>
        <v>2.1073660781092078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85"/>
  <sheetViews>
    <sheetView topLeftCell="C9" workbookViewId="0">
      <selection activeCell="H24" sqref="H24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 customHeight="1">
      <c r="A1" s="93"/>
      <c r="B1" s="93"/>
      <c r="C1" s="93"/>
      <c r="D1" s="93"/>
      <c r="E1" s="93"/>
      <c r="I1" s="55" t="s">
        <v>41</v>
      </c>
      <c r="J1" s="1"/>
      <c r="K1" s="94" t="s">
        <v>4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53</v>
      </c>
      <c r="G2" s="9">
        <f>G24</f>
        <v>1.9869424065655115</v>
      </c>
      <c r="I2" s="56">
        <f>G2-I9</f>
        <v>0.12476034498594579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'EPM -Avril'!K3</f>
        <v>2.1619061817436549</v>
      </c>
      <c r="L3" s="66">
        <f>'EPM -Avril'!L3</f>
        <v>3.5127526064074051</v>
      </c>
      <c r="M3" s="66">
        <f>'EPM -Avril'!M3</f>
        <v>1.9457708871662234</v>
      </c>
    </row>
    <row r="4" spans="1:13" ht="18.75">
      <c r="A4" s="7"/>
      <c r="B4" s="22" t="s">
        <v>22</v>
      </c>
      <c r="C4" s="62">
        <f>L7</f>
        <v>3.1236231932986618</v>
      </c>
      <c r="D4" s="9" t="s">
        <v>23</v>
      </c>
      <c r="E4" s="62">
        <f>K7</f>
        <v>2.0812645129552791</v>
      </c>
      <c r="F4" s="8"/>
      <c r="G4" s="8"/>
      <c r="H4" s="8"/>
      <c r="I4" s="8"/>
      <c r="J4" s="3" t="s">
        <v>9</v>
      </c>
      <c r="K4" s="66">
        <f>'EPM -Avril'!K4</f>
        <v>2.1679370078010947</v>
      </c>
      <c r="L4" s="66">
        <f>'EPM -Avril'!L4</f>
        <v>3.1855113534320991</v>
      </c>
      <c r="M4" s="66">
        <f>'EPM -Avril'!M4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1.640282094297016</v>
      </c>
      <c r="D5" s="7"/>
      <c r="E5" s="7"/>
      <c r="F5" s="8"/>
      <c r="G5" s="8"/>
      <c r="H5" s="8"/>
      <c r="I5" s="8"/>
      <c r="J5" s="3" t="s">
        <v>10</v>
      </c>
      <c r="K5" s="66">
        <f>'EPM -Avril'!K5</f>
        <v>2.1929193123343618</v>
      </c>
      <c r="L5" s="66">
        <f>'EPM -Avril'!L5</f>
        <v>3.1537922609655382</v>
      </c>
      <c r="M5" s="66">
        <f>'EPM -Avril'!M5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'EPM -Avril'!K6</f>
        <v>2.0741135454178008</v>
      </c>
      <c r="L6" s="66">
        <f>'EPM -Avril'!L6</f>
        <v>2.7112800039065963</v>
      </c>
      <c r="M6" s="66">
        <f>'EPM -Avril'!M6</f>
        <v>1.8449966193373881</v>
      </c>
    </row>
    <row r="7" spans="1:13" ht="15.75">
      <c r="A7" s="7"/>
      <c r="B7" s="25">
        <f>1+1/(12*C5)+1/(288*C5*C5)-139/(51840*C5*C5*C5)</f>
        <v>1.0514872392477788</v>
      </c>
      <c r="C7" s="13" t="s">
        <v>26</v>
      </c>
      <c r="D7" s="12"/>
      <c r="E7" s="12"/>
      <c r="J7" s="3" t="s">
        <v>12</v>
      </c>
      <c r="K7" s="66">
        <f>'EPM -Avril'!K7</f>
        <v>2.0812645129552791</v>
      </c>
      <c r="L7" s="66">
        <f>'EPM -Avril'!L7</f>
        <v>3.1236231932986618</v>
      </c>
      <c r="M7" s="66">
        <f>'EPM -Avril'!M7</f>
        <v>1.8621820615795657</v>
      </c>
    </row>
    <row r="8" spans="1:13" ht="15.75">
      <c r="A8" s="7"/>
      <c r="B8" s="26">
        <f>EXP(-C5)</f>
        <v>0.19392532934469459</v>
      </c>
      <c r="C8" s="14"/>
      <c r="D8" s="7"/>
      <c r="E8" s="7"/>
      <c r="G8" s="96"/>
      <c r="I8" s="15" t="s">
        <v>48</v>
      </c>
      <c r="J8" s="3" t="s">
        <v>13</v>
      </c>
      <c r="K8" s="66">
        <f>'EPM -Avril'!K8</f>
        <v>1.9914087789660555</v>
      </c>
      <c r="L8" s="66">
        <f>'EPM -Avril'!L8</f>
        <v>3.0386161280093082</v>
      </c>
      <c r="M8" s="66">
        <f>'EPM -Avril'!M8</f>
        <v>1.7795307443365633</v>
      </c>
    </row>
    <row r="9" spans="1:13" ht="15.75">
      <c r="A9" s="7"/>
      <c r="B9" s="27">
        <f>POWER(C5,C5-1)</f>
        <v>1.3728038721844458</v>
      </c>
      <c r="C9" s="16"/>
      <c r="D9" s="7"/>
      <c r="E9" s="7"/>
      <c r="F9" s="20">
        <f>E20/I9</f>
        <v>0.35039697884996618</v>
      </c>
      <c r="G9" s="97"/>
      <c r="I9" s="63">
        <f>M7</f>
        <v>1.8621820615795657</v>
      </c>
      <c r="J9" s="3" t="s">
        <v>14</v>
      </c>
      <c r="K9" s="66">
        <f>'EPM -Avril'!K9</f>
        <v>1.9816396706193411</v>
      </c>
      <c r="L9" s="66">
        <f>'EPM -Avril'!L9</f>
        <v>3.1395675391135263</v>
      </c>
      <c r="M9" s="66">
        <f>'EPM -Avril'!M9</f>
        <v>1.7734685255597809</v>
      </c>
    </row>
    <row r="10" spans="1:13" ht="15.75">
      <c r="A10" s="7"/>
      <c r="B10" s="28">
        <f>SQRT(C5*2*22/7)</f>
        <v>3.2109725306710586</v>
      </c>
      <c r="C10" s="17"/>
      <c r="D10" s="7"/>
      <c r="E10" s="7"/>
      <c r="G10" s="97"/>
      <c r="J10" s="3" t="s">
        <v>15</v>
      </c>
      <c r="K10" s="66">
        <f>'EPM -Avril'!K10</f>
        <v>1.9590605042987337</v>
      </c>
      <c r="L10" s="66">
        <f>'EPM -Avril'!L10</f>
        <v>2.4761770122387752</v>
      </c>
      <c r="M10" s="66">
        <f>'EPM -Avril'!M10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1.556514368101221E-2</v>
      </c>
      <c r="H11" s="60" t="s">
        <v>45</v>
      </c>
      <c r="I11" s="60"/>
      <c r="J11" s="3" t="s">
        <v>16</v>
      </c>
      <c r="K11" s="66">
        <f>'EPM -Avril'!K11</f>
        <v>1.7837832332335157</v>
      </c>
      <c r="L11" s="66">
        <f>'EPM -Avril'!L11</f>
        <v>2.8567194441642942</v>
      </c>
      <c r="M11" s="66">
        <f>'EPM -Avril'!M11</f>
        <v>1.5898268398268449</v>
      </c>
    </row>
    <row r="12" spans="1:13" ht="21">
      <c r="A12" s="4" t="s">
        <v>27</v>
      </c>
      <c r="B12" s="29">
        <f>B7*B8*B9*B10</f>
        <v>0.89884256404816676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4">
        <f>SQRT(G12)</f>
        <v>0</v>
      </c>
      <c r="J12" s="3" t="s">
        <v>17</v>
      </c>
      <c r="K12" s="66">
        <f>'EPM -Avril'!K12</f>
        <v>1.9682529629574681</v>
      </c>
      <c r="L12" s="66">
        <f>'EPM -Avril'!L12</f>
        <v>2.6459825585540955</v>
      </c>
      <c r="M12" s="66">
        <f>'EPM -Avril'!M12</f>
        <v>1.7494152046783538</v>
      </c>
    </row>
    <row r="13" spans="1:13" ht="18.75">
      <c r="A13" s="7"/>
      <c r="B13" s="22" t="s">
        <v>22</v>
      </c>
      <c r="C13" s="10">
        <f>C4</f>
        <v>3.1236231932986618</v>
      </c>
      <c r="D13" s="9" t="s">
        <v>23</v>
      </c>
      <c r="E13" s="10">
        <f>E4</f>
        <v>2.0812645129552791</v>
      </c>
      <c r="F13" t="s">
        <v>43</v>
      </c>
      <c r="G13" s="57">
        <f>(H17-G2)*(H17-G2)</f>
        <v>1.556514368101221E-2</v>
      </c>
      <c r="H13" s="60" t="s">
        <v>47</v>
      </c>
      <c r="I13" s="61">
        <f>1-G12/G13</f>
        <v>1</v>
      </c>
      <c r="J13" s="3" t="s">
        <v>18</v>
      </c>
      <c r="K13" s="66">
        <f>'EPM -Avril'!K13</f>
        <v>1.9728443788905725</v>
      </c>
      <c r="L13" s="66">
        <f>'EPM -Avril'!L13</f>
        <v>2.480921418584952</v>
      </c>
      <c r="M13" s="66">
        <f>'EPM -Avril'!M13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1.320141047148508</v>
      </c>
      <c r="D14" s="7"/>
      <c r="E14" s="7"/>
      <c r="F14" s="99" t="s">
        <v>32</v>
      </c>
      <c r="G14" s="100"/>
      <c r="H14" s="59">
        <f>E13*E13*(B12-B20)</f>
        <v>0.42576012383094797</v>
      </c>
      <c r="J14" s="3" t="s">
        <v>19</v>
      </c>
      <c r="K14" s="66">
        <f>'EPM -Avril'!K14</f>
        <v>1.9905872092104615</v>
      </c>
      <c r="L14" s="66">
        <f>'EPM -Avril'!L14</f>
        <v>2.8185087186494568</v>
      </c>
      <c r="M14" s="66">
        <f>'EPM -Avril'!M14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'EPM -Avril'!K15</f>
        <v>2.0271431082023619</v>
      </c>
      <c r="L15" s="66">
        <f>'EPM -Avril'!L15</f>
        <v>2.9286210197770592</v>
      </c>
      <c r="M15" s="66">
        <f>'EPM -Avril'!M15</f>
        <v>1.809278652257581</v>
      </c>
    </row>
    <row r="16" spans="1:13">
      <c r="A16" s="7"/>
      <c r="B16" s="25">
        <f>1+1/(12*C14)+1/(288*C14*C14)-139/(51840*C14*C14*C14)</f>
        <v>1.0639514865659911</v>
      </c>
      <c r="C16" s="13" t="s">
        <v>26</v>
      </c>
      <c r="D16" s="12"/>
      <c r="E16" s="12"/>
    </row>
    <row r="17" spans="1:15" ht="21">
      <c r="A17" s="7"/>
      <c r="B17" s="26">
        <f>EXP(-C14)</f>
        <v>0.26709762595035202</v>
      </c>
      <c r="C17" s="14"/>
      <c r="D17" s="7"/>
      <c r="E17" s="7"/>
      <c r="F17" s="99" t="s">
        <v>51</v>
      </c>
      <c r="G17" s="100"/>
      <c r="H17" s="35">
        <f>E13*B21</f>
        <v>1.8621820615795657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1.0929883182684723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3.1236231932986618</v>
      </c>
      <c r="L18" s="54">
        <f>E4</f>
        <v>2.0812645129552791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2.8806300420601034</v>
      </c>
      <c r="C19" s="17"/>
      <c r="D19" s="7"/>
      <c r="E19" s="7"/>
      <c r="F19" s="33"/>
      <c r="G19" s="34"/>
      <c r="J19" s="7">
        <v>0.25</v>
      </c>
      <c r="K19" s="50">
        <f>K18</f>
        <v>3.1236231932986618</v>
      </c>
      <c r="L19" s="50">
        <f>L18</f>
        <v>2.0812645129552791</v>
      </c>
      <c r="M19" s="51">
        <f>N19-N18</f>
        <v>1.3328074095779741E-3</v>
      </c>
      <c r="N19" s="52">
        <f t="shared" ref="N19:N49" si="0">WEIBULL(J19,K19,L19,TRUE)</f>
        <v>1.3328074095779741E-3</v>
      </c>
      <c r="O19">
        <f t="shared" ref="O19:O62" si="1">J19*M19</f>
        <v>3.3320185239449351E-4</v>
      </c>
    </row>
    <row r="20" spans="1:15" ht="21">
      <c r="A20" s="4" t="s">
        <v>29</v>
      </c>
      <c r="B20" s="29">
        <f>B21*B21</f>
        <v>0.80055231737243493</v>
      </c>
      <c r="C20" s="88" t="s">
        <v>30</v>
      </c>
      <c r="D20" s="89"/>
      <c r="E20" s="10">
        <f>E13*SQRT(B12-B20)</f>
        <v>0.65250296844608147</v>
      </c>
      <c r="F20" s="34"/>
      <c r="G20" s="34"/>
      <c r="J20" s="7">
        <v>0.5</v>
      </c>
      <c r="K20" s="50">
        <f t="shared" ref="K20:L35" si="2">K19</f>
        <v>3.1236231932986618</v>
      </c>
      <c r="L20" s="50">
        <f t="shared" si="2"/>
        <v>2.0812645129552791</v>
      </c>
      <c r="M20" s="51">
        <f t="shared" ref="M20:M62" si="3">N20-N19</f>
        <v>1.0224044383198683E-2</v>
      </c>
      <c r="N20" s="52">
        <f t="shared" si="0"/>
        <v>1.1556851792776657E-2</v>
      </c>
      <c r="O20">
        <f t="shared" si="1"/>
        <v>5.1120221915993413E-3</v>
      </c>
    </row>
    <row r="21" spans="1:15" ht="21">
      <c r="A21" s="4" t="s">
        <v>31</v>
      </c>
      <c r="B21" s="29">
        <f>B16*B17*B18*B19</f>
        <v>0.894735892524959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3.1236231932986618</v>
      </c>
      <c r="L21" s="50">
        <f t="shared" si="2"/>
        <v>2.0812645129552791</v>
      </c>
      <c r="M21" s="51">
        <f t="shared" si="3"/>
        <v>2.885212629119005E-2</v>
      </c>
      <c r="N21" s="52">
        <f t="shared" si="0"/>
        <v>4.0408978083966707E-2</v>
      </c>
      <c r="O21">
        <f t="shared" si="1"/>
        <v>2.1639094718392538E-2</v>
      </c>
    </row>
    <row r="22" spans="1:15">
      <c r="J22" s="7">
        <v>1</v>
      </c>
      <c r="K22" s="50">
        <f t="shared" si="2"/>
        <v>3.1236231932986618</v>
      </c>
      <c r="L22" s="50">
        <f t="shared" si="2"/>
        <v>2.0812645129552791</v>
      </c>
      <c r="M22" s="51">
        <f t="shared" si="3"/>
        <v>5.5940949981956201E-2</v>
      </c>
      <c r="N22" s="52">
        <f t="shared" si="0"/>
        <v>9.6349928065922907E-2</v>
      </c>
      <c r="O22">
        <f t="shared" si="1"/>
        <v>5.5940949981956201E-2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3.1236231932986618</v>
      </c>
      <c r="L23" s="50">
        <f t="shared" si="2"/>
        <v>2.0812645129552791</v>
      </c>
      <c r="M23" s="51">
        <f t="shared" si="3"/>
        <v>8.7707808697013223E-2</v>
      </c>
      <c r="N23" s="52">
        <f t="shared" si="0"/>
        <v>0.18405773676293613</v>
      </c>
      <c r="O23">
        <f t="shared" si="1"/>
        <v>0.10963476087126653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1.9869424065655115</v>
      </c>
      <c r="J24" s="7">
        <f t="shared" ref="J24:J55" si="4">J23+0.25</f>
        <v>1.5</v>
      </c>
      <c r="K24" s="50">
        <f t="shared" si="2"/>
        <v>3.1236231932986618</v>
      </c>
      <c r="L24" s="50">
        <f t="shared" si="2"/>
        <v>2.0812645129552791</v>
      </c>
      <c r="M24" s="51">
        <f t="shared" si="3"/>
        <v>0.11792242801507169</v>
      </c>
      <c r="N24" s="52">
        <f t="shared" si="0"/>
        <v>0.30198016477800782</v>
      </c>
      <c r="O24">
        <f t="shared" si="1"/>
        <v>0.17688364202260753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3.1236231932986618</v>
      </c>
      <c r="L25" s="50">
        <f t="shared" si="2"/>
        <v>2.0812645129552791</v>
      </c>
      <c r="M25" s="51">
        <f t="shared" si="3"/>
        <v>0.1391666367385318</v>
      </c>
      <c r="N25" s="52">
        <f t="shared" si="0"/>
        <v>0.44114680151653962</v>
      </c>
      <c r="O25">
        <f t="shared" si="1"/>
        <v>0.24354161429243065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3.1236231932986618</v>
      </c>
      <c r="L26" s="50">
        <f t="shared" si="2"/>
        <v>2.0812645129552791</v>
      </c>
      <c r="M26" s="51">
        <f t="shared" si="3"/>
        <v>0.1453204223703457</v>
      </c>
      <c r="N26" s="52">
        <f t="shared" si="0"/>
        <v>0.58646722388688532</v>
      </c>
      <c r="O26">
        <f t="shared" si="1"/>
        <v>0.29064084474069141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3.1236231932986618</v>
      </c>
      <c r="L27" s="50">
        <f t="shared" si="2"/>
        <v>2.0812645129552791</v>
      </c>
      <c r="M27" s="51">
        <f t="shared" si="3"/>
        <v>0.13429935377367364</v>
      </c>
      <c r="N27" s="52">
        <f t="shared" si="0"/>
        <v>0.72076657766055896</v>
      </c>
      <c r="O27">
        <f t="shared" si="1"/>
        <v>0.30217354599076568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3.1236231932986618</v>
      </c>
      <c r="L28" s="50">
        <f t="shared" si="2"/>
        <v>2.0812645129552791</v>
      </c>
      <c r="M28" s="51">
        <f t="shared" si="3"/>
        <v>0.10939086042142154</v>
      </c>
      <c r="N28" s="52">
        <f t="shared" si="0"/>
        <v>0.8301574380819805</v>
      </c>
      <c r="O28">
        <f t="shared" si="1"/>
        <v>0.27347715105355386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3.1236231932986618</v>
      </c>
      <c r="L29" s="50">
        <f t="shared" si="2"/>
        <v>2.0812645129552791</v>
      </c>
      <c r="M29" s="51">
        <f t="shared" si="3"/>
        <v>7.7999645344393187E-2</v>
      </c>
      <c r="N29" s="52">
        <f t="shared" si="0"/>
        <v>0.90815708342637369</v>
      </c>
      <c r="O29">
        <f t="shared" si="1"/>
        <v>0.21449902469708126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3.1236231932986618</v>
      </c>
      <c r="L30" s="50">
        <f t="shared" si="2"/>
        <v>2.0812645129552791</v>
      </c>
      <c r="M30" s="51">
        <f t="shared" si="3"/>
        <v>4.8272471831653396E-2</v>
      </c>
      <c r="N30" s="52">
        <f t="shared" si="0"/>
        <v>0.95642955525802709</v>
      </c>
      <c r="O30">
        <f t="shared" si="1"/>
        <v>0.14481741549496019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3.1236231932986618</v>
      </c>
      <c r="L31" s="50">
        <f t="shared" si="2"/>
        <v>2.0812645129552791</v>
      </c>
      <c r="M31" s="51">
        <f t="shared" si="3"/>
        <v>2.5678922525470771E-2</v>
      </c>
      <c r="N31" s="52">
        <f t="shared" si="0"/>
        <v>0.98210847778349786</v>
      </c>
      <c r="O31">
        <f t="shared" si="1"/>
        <v>8.3456498207780005E-2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3.1236231932986618</v>
      </c>
      <c r="L32" s="50">
        <f t="shared" si="2"/>
        <v>2.0812645129552791</v>
      </c>
      <c r="M32" s="51">
        <f t="shared" si="3"/>
        <v>1.1617980920877402E-2</v>
      </c>
      <c r="N32" s="52">
        <f t="shared" si="0"/>
        <v>0.99372645870437526</v>
      </c>
      <c r="O32">
        <f t="shared" si="1"/>
        <v>4.0662933223070907E-2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3.1236231932986618</v>
      </c>
      <c r="L33" s="50">
        <f t="shared" si="2"/>
        <v>2.0812645129552791</v>
      </c>
      <c r="M33" s="51">
        <f t="shared" si="3"/>
        <v>4.4207217084272221E-3</v>
      </c>
      <c r="N33" s="52">
        <f t="shared" si="0"/>
        <v>0.99814718041280248</v>
      </c>
      <c r="O33">
        <f t="shared" si="1"/>
        <v>1.6577706406602083E-2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3.1236231932986618</v>
      </c>
      <c r="L34" s="50">
        <f t="shared" si="2"/>
        <v>2.0812645129552791</v>
      </c>
      <c r="M34" s="51">
        <f t="shared" si="3"/>
        <v>1.3982501421369031E-3</v>
      </c>
      <c r="N34" s="52">
        <f t="shared" si="0"/>
        <v>0.99954543055493938</v>
      </c>
      <c r="O34">
        <f t="shared" si="1"/>
        <v>5.5930005685476125E-3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3.1236231932986618</v>
      </c>
      <c r="L35" s="50">
        <f t="shared" si="2"/>
        <v>2.0812645129552791</v>
      </c>
      <c r="M35" s="51">
        <f t="shared" si="3"/>
        <v>3.6320943782441883E-4</v>
      </c>
      <c r="N35" s="52">
        <f t="shared" si="0"/>
        <v>0.9999086399927638</v>
      </c>
      <c r="O35">
        <f t="shared" si="1"/>
        <v>1.54364011075378E-3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3.1236231932986618</v>
      </c>
      <c r="L36" s="50">
        <f t="shared" si="5"/>
        <v>2.0812645129552791</v>
      </c>
      <c r="M36" s="51">
        <f t="shared" si="3"/>
        <v>7.6528141417342432E-5</v>
      </c>
      <c r="N36" s="52">
        <f t="shared" si="0"/>
        <v>0.99998516813418115</v>
      </c>
      <c r="O36">
        <f t="shared" si="1"/>
        <v>3.4437663637804095E-4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3.1236231932986618</v>
      </c>
      <c r="L37" s="50">
        <f t="shared" si="5"/>
        <v>2.0812645129552791</v>
      </c>
      <c r="M37" s="51">
        <f t="shared" si="3"/>
        <v>1.2914214588932715E-5</v>
      </c>
      <c r="N37" s="52">
        <f t="shared" si="0"/>
        <v>0.99999808234877008</v>
      </c>
      <c r="O37">
        <f t="shared" si="1"/>
        <v>6.1342519297430398E-5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3.1236231932986618</v>
      </c>
      <c r="L38" s="50">
        <f t="shared" si="5"/>
        <v>2.0812645129552791</v>
      </c>
      <c r="M38" s="51">
        <f t="shared" si="3"/>
        <v>1.7229872462110052E-6</v>
      </c>
      <c r="N38" s="52">
        <f t="shared" si="0"/>
        <v>0.99999980533601629</v>
      </c>
      <c r="O38">
        <f t="shared" si="1"/>
        <v>8.6149362310550259E-6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3.1236231932986618</v>
      </c>
      <c r="L39" s="50">
        <f t="shared" si="5"/>
        <v>2.0812645129552791</v>
      </c>
      <c r="M39" s="51">
        <f t="shared" si="3"/>
        <v>1.7937032970039013E-7</v>
      </c>
      <c r="N39" s="52">
        <f t="shared" si="0"/>
        <v>0.99999998470634599</v>
      </c>
      <c r="O39">
        <f t="shared" si="1"/>
        <v>9.4169423092704818E-7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3.1236231932986618</v>
      </c>
      <c r="L40" s="50">
        <f t="shared" si="5"/>
        <v>2.0812645129552791</v>
      </c>
      <c r="M40" s="51">
        <f t="shared" si="3"/>
        <v>1.4377063317638772E-8</v>
      </c>
      <c r="N40" s="52">
        <f t="shared" si="0"/>
        <v>0.99999999908340931</v>
      </c>
      <c r="O40">
        <f t="shared" si="1"/>
        <v>7.9073848247013245E-8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3.1236231932986618</v>
      </c>
      <c r="L41" s="50">
        <f t="shared" si="5"/>
        <v>2.0812645129552791</v>
      </c>
      <c r="M41" s="51">
        <f t="shared" si="3"/>
        <v>8.7528884140652963E-10</v>
      </c>
      <c r="N41" s="52">
        <f t="shared" si="0"/>
        <v>0.99999999995869815</v>
      </c>
      <c r="O41">
        <f t="shared" si="1"/>
        <v>5.0329108380875454E-9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3.1236231932986618</v>
      </c>
      <c r="L42" s="50">
        <f t="shared" si="5"/>
        <v>2.0812645129552791</v>
      </c>
      <c r="M42" s="51">
        <f t="shared" si="3"/>
        <v>3.9922842809403392E-11</v>
      </c>
      <c r="N42" s="52">
        <f t="shared" si="0"/>
        <v>0.99999999999862099</v>
      </c>
      <c r="O42">
        <f t="shared" si="1"/>
        <v>2.3953705685642035E-10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3.1236231932986618</v>
      </c>
      <c r="L43" s="50">
        <f t="shared" si="5"/>
        <v>2.0812645129552791</v>
      </c>
      <c r="M43" s="51">
        <f t="shared" si="3"/>
        <v>1.3453682612407647E-12</v>
      </c>
      <c r="N43" s="52">
        <f t="shared" si="0"/>
        <v>0.99999999999996636</v>
      </c>
      <c r="O43">
        <f t="shared" si="1"/>
        <v>8.4085516327547793E-12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3.1236231932986618</v>
      </c>
      <c r="L44" s="50">
        <f t="shared" si="5"/>
        <v>2.0812645129552791</v>
      </c>
      <c r="M44" s="51">
        <f t="shared" si="3"/>
        <v>3.3084646133829665E-14</v>
      </c>
      <c r="N44" s="52">
        <f t="shared" si="0"/>
        <v>0.99999999999999944</v>
      </c>
      <c r="O44">
        <f t="shared" si="1"/>
        <v>2.1505019986989282E-13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3.1236231932986618</v>
      </c>
      <c r="L45" s="50">
        <f t="shared" si="5"/>
        <v>2.0812645129552791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3.1236231932986618</v>
      </c>
      <c r="L46" s="50">
        <f t="shared" si="5"/>
        <v>2.0812645129552791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3.1236231932986618</v>
      </c>
      <c r="L47" s="50">
        <f t="shared" si="5"/>
        <v>2.0812645129552791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3.1236231932986618</v>
      </c>
      <c r="L48" s="50">
        <f t="shared" si="5"/>
        <v>2.0812645129552791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3.1236231932986618</v>
      </c>
      <c r="L49" s="50">
        <f t="shared" si="5"/>
        <v>2.0812645129552791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3.1236231932986618</v>
      </c>
      <c r="L50" s="50">
        <f t="shared" si="5"/>
        <v>2.0812645129552791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3.1236231932986618</v>
      </c>
      <c r="L51" s="50">
        <f t="shared" si="5"/>
        <v>2.0812645129552791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3.1236231932986618</v>
      </c>
      <c r="L52" s="50">
        <f t="shared" si="7"/>
        <v>2.0812645129552791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3.1236231932986618</v>
      </c>
      <c r="L53" s="50">
        <f t="shared" si="7"/>
        <v>2.0812645129552791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3.1236231932986618</v>
      </c>
      <c r="L54" s="50">
        <f t="shared" si="7"/>
        <v>2.0812645129552791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3.1236231932986618</v>
      </c>
      <c r="L55" s="50">
        <f t="shared" si="7"/>
        <v>2.0812645129552791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3.1236231932986618</v>
      </c>
      <c r="L56" s="50">
        <f t="shared" si="7"/>
        <v>2.0812645129552791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3.1236231932986618</v>
      </c>
      <c r="L57" s="50">
        <f t="shared" si="7"/>
        <v>2.0812645129552791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3.1236231932986618</v>
      </c>
      <c r="L58" s="50">
        <f t="shared" si="7"/>
        <v>2.0812645129552791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3.1236231932986618</v>
      </c>
      <c r="L59" s="50">
        <f t="shared" si="7"/>
        <v>2.0812645129552791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3.1236231932986618</v>
      </c>
      <c r="L60" s="50">
        <f t="shared" si="7"/>
        <v>2.0812645129552791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3.1236231932986618</v>
      </c>
      <c r="L61" s="50">
        <f t="shared" si="7"/>
        <v>2.0812645129552791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3.1236231932986618</v>
      </c>
      <c r="L62" s="50">
        <f t="shared" si="7"/>
        <v>2.0812645129552791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2.0043348335239126</v>
      </c>
      <c r="I2" s="56">
        <f>G2-I9</f>
        <v>0.23086630796413177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'MMLM -Juin'!K3</f>
        <v>2.2599215768385785</v>
      </c>
      <c r="L3" s="67">
        <f>'MMLM -Juin'!L3</f>
        <v>4.1141304450699314</v>
      </c>
      <c r="M3" s="67">
        <f>'MMLM -Juin'!M3</f>
        <v>1.9457708871662234</v>
      </c>
    </row>
    <row r="4" spans="1:13" ht="18.75">
      <c r="A4" s="7"/>
      <c r="B4" s="22" t="s">
        <v>22</v>
      </c>
      <c r="C4" s="62">
        <f>L9</f>
        <v>3.4321113165871555</v>
      </c>
      <c r="D4" s="9" t="s">
        <v>23</v>
      </c>
      <c r="E4" s="62">
        <f>K9</f>
        <v>2.0908902709580235</v>
      </c>
      <c r="F4" s="8"/>
      <c r="G4" s="8"/>
      <c r="H4" s="8"/>
      <c r="I4" s="8"/>
      <c r="J4" s="3" t="s">
        <v>9</v>
      </c>
      <c r="K4" s="67">
        <f>'MMLM -Juin'!K4</f>
        <v>2.280367318727035</v>
      </c>
      <c r="L4" s="67">
        <f>'MMLM -Juin'!L4</f>
        <v>3.585781957196704</v>
      </c>
      <c r="M4" s="67">
        <f>'MMLM -Juin'!M4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1.582731681904995</v>
      </c>
      <c r="D5" s="7"/>
      <c r="E5" s="7"/>
      <c r="F5" s="8"/>
      <c r="G5" s="8"/>
      <c r="H5" s="8"/>
      <c r="I5" s="8"/>
      <c r="J5" s="3" t="s">
        <v>10</v>
      </c>
      <c r="K5" s="67">
        <f>'MMLM -Juin'!K5</f>
        <v>2.3054100269386275</v>
      </c>
      <c r="L5" s="67">
        <f>'MMLM -Juin'!L5</f>
        <v>3.5269485300558232</v>
      </c>
      <c r="M5" s="67">
        <f>'MMLM -Juin'!M5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'MMLM -Juin'!K6</f>
        <v>2.194128635336503</v>
      </c>
      <c r="L6" s="67">
        <f>'MMLM -Juin'!L6</f>
        <v>2.9896248672573726</v>
      </c>
      <c r="M6" s="67">
        <f>'MMLM -Juin'!M6</f>
        <v>1.8449966193373881</v>
      </c>
    </row>
    <row r="7" spans="1:13" ht="15.75">
      <c r="A7" s="7"/>
      <c r="B7" s="25">
        <f>1+1/(12*C5)+1/(288*C5*C5)-139/(51840*C5*C5*C5)</f>
        <v>1.0533613986571564</v>
      </c>
      <c r="C7" s="13" t="s">
        <v>26</v>
      </c>
      <c r="D7" s="12"/>
      <c r="E7" s="12"/>
      <c r="J7" s="3" t="s">
        <v>12</v>
      </c>
      <c r="K7" s="67">
        <f>'MMLM -Juin'!K7</f>
        <v>2.1969367993474798</v>
      </c>
      <c r="L7" s="67">
        <f>'MMLM -Juin'!L7</f>
        <v>3.5170878310813194</v>
      </c>
      <c r="M7" s="67">
        <f>'MMLM -Juin'!M7</f>
        <v>1.8621820615795657</v>
      </c>
    </row>
    <row r="8" spans="1:13" ht="15.75">
      <c r="A8" s="7"/>
      <c r="B8" s="26">
        <f>EXP(-C5)</f>
        <v>0.20541320755889905</v>
      </c>
      <c r="C8" s="14"/>
      <c r="D8" s="7"/>
      <c r="E8" s="7"/>
      <c r="G8" s="96"/>
      <c r="I8" s="15" t="s">
        <v>50</v>
      </c>
      <c r="J8" s="3" t="s">
        <v>13</v>
      </c>
      <c r="K8" s="67">
        <f>'MMLM -Juin'!K8</f>
        <v>2.1073660781092078</v>
      </c>
      <c r="L8" s="67">
        <f>'MMLM -Juin'!L8</f>
        <v>3.3660663895578349</v>
      </c>
      <c r="M8" s="67">
        <f>'MMLM -Juin'!M8</f>
        <v>1.7795307443365633</v>
      </c>
    </row>
    <row r="9" spans="1:13" ht="15.75">
      <c r="A9" s="7"/>
      <c r="B9" s="27">
        <f>POWER(C5,C5-1)</f>
        <v>1.306775395711175</v>
      </c>
      <c r="C9" s="16"/>
      <c r="D9" s="7"/>
      <c r="E9" s="7"/>
      <c r="F9" s="20">
        <f>E20/I9</f>
        <v>0.34123596390719269</v>
      </c>
      <c r="G9" s="97"/>
      <c r="I9" s="63">
        <f>M9</f>
        <v>1.7734685255597809</v>
      </c>
      <c r="J9" s="3" t="s">
        <v>14</v>
      </c>
      <c r="K9" s="67">
        <f>'MMLM -Juin'!K9</f>
        <v>2.0908902709580235</v>
      </c>
      <c r="L9" s="67">
        <f>'MMLM -Juin'!L9</f>
        <v>3.4321113165871555</v>
      </c>
      <c r="M9" s="67">
        <f>'MMLM -Juin'!M9</f>
        <v>1.7734685255597809</v>
      </c>
    </row>
    <row r="10" spans="1:13" ht="15.75">
      <c r="A10" s="7"/>
      <c r="B10" s="28">
        <f>SQRT(C5*2*22/7)</f>
        <v>3.1541400006028311</v>
      </c>
      <c r="C10" s="17"/>
      <c r="D10" s="7"/>
      <c r="E10" s="7"/>
      <c r="G10" s="97"/>
      <c r="J10" s="3" t="s">
        <v>15</v>
      </c>
      <c r="K10" s="67">
        <f>'MMLM -Juin'!K10</f>
        <v>2.0948802239264466</v>
      </c>
      <c r="L10" s="67">
        <f>'MMLM -Juin'!L10</f>
        <v>2.806047858328137</v>
      </c>
      <c r="M10" s="67">
        <f>'MMLM -Juin'!M10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5.3299252152989328E-2</v>
      </c>
      <c r="H11" s="60" t="s">
        <v>45</v>
      </c>
      <c r="I11" s="60"/>
      <c r="J11" s="3" t="s">
        <v>16</v>
      </c>
      <c r="K11" s="67">
        <f>'MMLM -Juin'!K11</f>
        <v>1.9120310166839609</v>
      </c>
      <c r="L11" s="67">
        <f>'MMLM -Juin'!L11</f>
        <v>3.2386464319502646</v>
      </c>
      <c r="M11" s="67">
        <f>'MMLM -Juin'!M11</f>
        <v>1.5898268398268449</v>
      </c>
    </row>
    <row r="12" spans="1:13" ht="21">
      <c r="A12" s="4" t="s">
        <v>27</v>
      </c>
      <c r="B12" s="29">
        <f>B7*B8*B9*B10</f>
        <v>0.89184150199844603</v>
      </c>
      <c r="C12" s="98"/>
      <c r="D12" s="98"/>
      <c r="E12" s="10"/>
      <c r="F12" t="s">
        <v>42</v>
      </c>
      <c r="G12" s="57">
        <f>(H17-I9)*(H17-I9)</f>
        <v>1.1255084020028384E-2</v>
      </c>
      <c r="H12" s="60" t="s">
        <v>46</v>
      </c>
      <c r="I12" s="60">
        <f>SQRT(G12)</f>
        <v>0.10608998077117548</v>
      </c>
      <c r="J12" s="3" t="s">
        <v>17</v>
      </c>
      <c r="K12" s="67">
        <f>'MMLM -Juin'!K12</f>
        <v>2.0978916985783442</v>
      </c>
      <c r="L12" s="67">
        <f>'MMLM -Juin'!L12</f>
        <v>2.9632010357382317</v>
      </c>
      <c r="M12" s="67">
        <f>'MMLM -Juin'!M12</f>
        <v>1.7494152046783538</v>
      </c>
    </row>
    <row r="13" spans="1:13" ht="18.75">
      <c r="A13" s="7"/>
      <c r="B13" s="22" t="s">
        <v>22</v>
      </c>
      <c r="C13" s="10">
        <f>C4</f>
        <v>3.4321113165871555</v>
      </c>
      <c r="D13" s="9" t="s">
        <v>23</v>
      </c>
      <c r="E13" s="10">
        <f>E4</f>
        <v>2.0908902709580235</v>
      </c>
      <c r="F13" t="s">
        <v>43</v>
      </c>
      <c r="G13" s="57">
        <f>(H17-G2)*(H17-G2)</f>
        <v>1.5569131827763682E-2</v>
      </c>
      <c r="H13" s="60" t="s">
        <v>47</v>
      </c>
      <c r="I13" s="61">
        <f>1-G12/G13</f>
        <v>0.27708981178014469</v>
      </c>
      <c r="J13" s="3" t="s">
        <v>18</v>
      </c>
      <c r="K13" s="67">
        <f>'MMLM -Juin'!K13</f>
        <v>2.1128676793569645</v>
      </c>
      <c r="L13" s="67">
        <f>'MMLM -Juin'!L13</f>
        <v>2.8165729316829431</v>
      </c>
      <c r="M13" s="67">
        <f>'MMLM -Juin'!M13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1.2913658409524975</v>
      </c>
      <c r="D14" s="7"/>
      <c r="E14" s="7"/>
      <c r="F14" s="99" t="s">
        <v>32</v>
      </c>
      <c r="G14" s="100"/>
      <c r="H14" s="59">
        <f>E13*E13*(B12-B20)</f>
        <v>0.36623223187568282</v>
      </c>
      <c r="J14" s="3" t="s">
        <v>19</v>
      </c>
      <c r="K14" s="67">
        <f>'MMLM -Juin'!K14</f>
        <v>2.1171410295123643</v>
      </c>
      <c r="L14" s="67">
        <f>'MMLM -Juin'!L14</f>
        <v>3.1580727435936415</v>
      </c>
      <c r="M14" s="67">
        <f>'MMLM -Juin'!M14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'MMLM -Juin'!K15</f>
        <v>2.1465766442412755</v>
      </c>
      <c r="L15" s="67">
        <f>'MMLM -Juin'!L15</f>
        <v>3.292514632563972</v>
      </c>
      <c r="M15" s="67">
        <f>'MMLM -Juin'!M15</f>
        <v>1.809278652257581</v>
      </c>
    </row>
    <row r="16" spans="1:13">
      <c r="A16" s="7"/>
      <c r="B16" s="25">
        <f>1+1/(12*C14)+1/(288*C14*C14)-139/(51840*C14*C14*C14)</f>
        <v>1.0653681999725313</v>
      </c>
      <c r="C16" s="13" t="s">
        <v>26</v>
      </c>
      <c r="D16" s="12"/>
      <c r="E16" s="12"/>
    </row>
    <row r="17" spans="1:15" ht="21">
      <c r="A17" s="7"/>
      <c r="B17" s="26">
        <f>EXP(-C14)</f>
        <v>0.27489506362610672</v>
      </c>
      <c r="C17" s="14"/>
      <c r="D17" s="7"/>
      <c r="E17" s="7"/>
      <c r="F17" s="99" t="s">
        <v>51</v>
      </c>
      <c r="G17" s="100"/>
      <c r="H17" s="35">
        <f>E13*B21</f>
        <v>1.8795585063309563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1.0773479038952125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3.4321113165871555</v>
      </c>
      <c r="L18" s="54">
        <f>E4</f>
        <v>2.0908902709580235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2.8490624272835015</v>
      </c>
      <c r="C19" s="17"/>
      <c r="D19" s="7"/>
      <c r="E19" s="7"/>
      <c r="F19" s="33"/>
      <c r="G19" s="34"/>
      <c r="J19" s="7">
        <v>0.25</v>
      </c>
      <c r="K19" s="50">
        <f>K18</f>
        <v>3.4321113165871555</v>
      </c>
      <c r="L19" s="50">
        <f>L18</f>
        <v>2.0908902709580235</v>
      </c>
      <c r="M19" s="51">
        <f>N19-N18</f>
        <v>6.8249954364885124E-4</v>
      </c>
      <c r="N19" s="52">
        <f t="shared" ref="N19:N49" si="0">WEIBULL(J19,K19,L19,TRUE)</f>
        <v>6.8249954364885124E-4</v>
      </c>
      <c r="O19">
        <f t="shared" ref="O19:O62" si="1">J19*M19</f>
        <v>1.7062488591221281E-4</v>
      </c>
    </row>
    <row r="20" spans="1:15" ht="21">
      <c r="A20" s="4" t="s">
        <v>29</v>
      </c>
      <c r="B20" s="29">
        <f>B21*B21</f>
        <v>0.80807042865908307</v>
      </c>
      <c r="C20" s="88" t="s">
        <v>30</v>
      </c>
      <c r="D20" s="89"/>
      <c r="E20" s="10">
        <f>E13*SQRT(B12-B20)</f>
        <v>0.6051712417784596</v>
      </c>
      <c r="F20" s="34"/>
      <c r="G20" s="34"/>
      <c r="J20" s="7">
        <v>0.5</v>
      </c>
      <c r="K20" s="50">
        <f t="shared" ref="K20:L35" si="2">K19</f>
        <v>3.4321113165871555</v>
      </c>
      <c r="L20" s="50">
        <f t="shared" si="2"/>
        <v>2.0908902709580235</v>
      </c>
      <c r="M20" s="51">
        <f t="shared" ref="M20:M62" si="3">N20-N19</f>
        <v>6.6595929456795266E-3</v>
      </c>
      <c r="N20" s="52">
        <f t="shared" si="0"/>
        <v>7.3420924893283779E-3</v>
      </c>
      <c r="O20">
        <f t="shared" si="1"/>
        <v>3.3297964728397633E-3</v>
      </c>
    </row>
    <row r="21" spans="1:15" ht="21">
      <c r="A21" s="4" t="s">
        <v>31</v>
      </c>
      <c r="B21" s="29">
        <f>B16*B17*B18*B19</f>
        <v>0.89892737674357381</v>
      </c>
      <c r="C21" s="90"/>
      <c r="D21" s="91"/>
      <c r="E21" s="19"/>
      <c r="F21" s="37" t="s">
        <v>33</v>
      </c>
      <c r="G21" s="38">
        <f>I9-H17</f>
        <v>-0.10608998077117548</v>
      </c>
      <c r="J21" s="7">
        <v>0.75</v>
      </c>
      <c r="K21" s="50">
        <f t="shared" si="2"/>
        <v>3.4321113165871555</v>
      </c>
      <c r="L21" s="50">
        <f t="shared" si="2"/>
        <v>2.0908902709580235</v>
      </c>
      <c r="M21" s="51">
        <f t="shared" si="3"/>
        <v>2.1856701381761323E-2</v>
      </c>
      <c r="N21" s="52">
        <f t="shared" si="0"/>
        <v>2.9198793871089701E-2</v>
      </c>
      <c r="O21">
        <f t="shared" si="1"/>
        <v>1.6392526036320992E-2</v>
      </c>
    </row>
    <row r="22" spans="1:15">
      <c r="J22" s="7">
        <v>1</v>
      </c>
      <c r="K22" s="50">
        <f t="shared" si="2"/>
        <v>3.4321113165871555</v>
      </c>
      <c r="L22" s="50">
        <f t="shared" si="2"/>
        <v>2.0908902709580235</v>
      </c>
      <c r="M22" s="51">
        <f t="shared" si="3"/>
        <v>4.7260455537786239E-2</v>
      </c>
      <c r="N22" s="52">
        <f t="shared" si="0"/>
        <v>7.645924940887594E-2</v>
      </c>
      <c r="O22">
        <f t="shared" si="1"/>
        <v>4.7260455537786239E-2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3.4321113165871555</v>
      </c>
      <c r="L23" s="50">
        <f t="shared" si="2"/>
        <v>2.0908902709580235</v>
      </c>
      <c r="M23" s="51">
        <f t="shared" si="3"/>
        <v>8.0784684826399222E-2</v>
      </c>
      <c r="N23" s="52">
        <f t="shared" si="0"/>
        <v>0.15724393423527516</v>
      </c>
      <c r="O23">
        <f t="shared" si="1"/>
        <v>0.10098085603299903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2.0043348335239126</v>
      </c>
      <c r="J24" s="7">
        <f t="shared" ref="J24:J55" si="4">J23+0.25</f>
        <v>1.5</v>
      </c>
      <c r="K24" s="50">
        <f t="shared" si="2"/>
        <v>3.4321113165871555</v>
      </c>
      <c r="L24" s="50">
        <f t="shared" si="2"/>
        <v>2.0908902709580235</v>
      </c>
      <c r="M24" s="51">
        <f t="shared" si="3"/>
        <v>0.11650129020359379</v>
      </c>
      <c r="N24" s="52">
        <f t="shared" si="0"/>
        <v>0.27374522443886895</v>
      </c>
      <c r="O24">
        <f t="shared" si="1"/>
        <v>0.17475193530539068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3.4321113165871555</v>
      </c>
      <c r="L25" s="50">
        <f t="shared" si="2"/>
        <v>2.0908902709580235</v>
      </c>
      <c r="M25" s="51">
        <f t="shared" si="3"/>
        <v>0.14519500055471457</v>
      </c>
      <c r="N25" s="52">
        <f t="shared" si="0"/>
        <v>0.41894022499358352</v>
      </c>
      <c r="O25">
        <f t="shared" si="1"/>
        <v>0.25409125097075047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3.4321113165871555</v>
      </c>
      <c r="L26" s="50">
        <f t="shared" si="2"/>
        <v>2.0908902709580235</v>
      </c>
      <c r="M26" s="51">
        <f t="shared" si="3"/>
        <v>0.15727560513819527</v>
      </c>
      <c r="N26" s="52">
        <f t="shared" si="0"/>
        <v>0.57621583013177879</v>
      </c>
      <c r="O26">
        <f t="shared" si="1"/>
        <v>0.31455121027639055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3.4321113165871555</v>
      </c>
      <c r="L27" s="50">
        <f t="shared" si="2"/>
        <v>2.0908902709580235</v>
      </c>
      <c r="M27" s="51">
        <f t="shared" si="3"/>
        <v>0.1474724223600693</v>
      </c>
      <c r="N27" s="52">
        <f t="shared" si="0"/>
        <v>0.72368825249184809</v>
      </c>
      <c r="O27">
        <f t="shared" si="1"/>
        <v>0.3318129503101559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3.4321113165871555</v>
      </c>
      <c r="L28" s="50">
        <f t="shared" si="2"/>
        <v>2.0908902709580235</v>
      </c>
      <c r="M28" s="51">
        <f t="shared" si="3"/>
        <v>0.11853174985331771</v>
      </c>
      <c r="N28" s="52">
        <f t="shared" si="0"/>
        <v>0.84222000234516581</v>
      </c>
      <c r="O28">
        <f t="shared" si="1"/>
        <v>0.29632937463329428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3.4321113165871555</v>
      </c>
      <c r="L29" s="50">
        <f t="shared" si="2"/>
        <v>2.0908902709580235</v>
      </c>
      <c r="M29" s="51">
        <f t="shared" si="3"/>
        <v>8.056010631931787E-2</v>
      </c>
      <c r="N29" s="52">
        <f t="shared" si="0"/>
        <v>0.92278010866448368</v>
      </c>
      <c r="O29">
        <f t="shared" si="1"/>
        <v>0.22154029237812414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3.4321113165871555</v>
      </c>
      <c r="L30" s="50">
        <f t="shared" si="2"/>
        <v>2.0908902709580235</v>
      </c>
      <c r="M30" s="51">
        <f t="shared" si="3"/>
        <v>4.555026996281053E-2</v>
      </c>
      <c r="N30" s="52">
        <f t="shared" si="0"/>
        <v>0.96833037862729421</v>
      </c>
      <c r="O30">
        <f t="shared" si="1"/>
        <v>0.13665080988843159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3.4321113165871555</v>
      </c>
      <c r="L31" s="50">
        <f t="shared" si="2"/>
        <v>2.0908902709580235</v>
      </c>
      <c r="M31" s="51">
        <f t="shared" si="3"/>
        <v>2.1037696722789101E-2</v>
      </c>
      <c r="N31" s="52">
        <f t="shared" si="0"/>
        <v>0.98936807535008331</v>
      </c>
      <c r="O31">
        <f t="shared" si="1"/>
        <v>6.8372514349064578E-2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3.4321113165871555</v>
      </c>
      <c r="L32" s="50">
        <f t="shared" si="2"/>
        <v>2.0908902709580235</v>
      </c>
      <c r="M32" s="51">
        <f t="shared" si="3"/>
        <v>7.7803730164981433E-3</v>
      </c>
      <c r="N32" s="52">
        <f t="shared" si="0"/>
        <v>0.99714844836658145</v>
      </c>
      <c r="O32">
        <f t="shared" si="1"/>
        <v>2.7231305557743501E-2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3.4321113165871555</v>
      </c>
      <c r="L33" s="50">
        <f t="shared" si="2"/>
        <v>2.0908902709580235</v>
      </c>
      <c r="M33" s="51">
        <f t="shared" si="3"/>
        <v>2.2556992307106727E-3</v>
      </c>
      <c r="N33" s="52">
        <f t="shared" si="0"/>
        <v>0.99940414759729213</v>
      </c>
      <c r="O33">
        <f t="shared" si="1"/>
        <v>8.4588721151650226E-3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3.4321113165871555</v>
      </c>
      <c r="L34" s="50">
        <f t="shared" si="2"/>
        <v>2.0908902709580235</v>
      </c>
      <c r="M34" s="51">
        <f t="shared" si="3"/>
        <v>5.0133112785522016E-4</v>
      </c>
      <c r="N34" s="52">
        <f t="shared" si="0"/>
        <v>0.99990547872514735</v>
      </c>
      <c r="O34">
        <f t="shared" si="1"/>
        <v>2.0053245114208806E-3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3.4321113165871555</v>
      </c>
      <c r="L35" s="50">
        <f t="shared" si="2"/>
        <v>2.0908902709580235</v>
      </c>
      <c r="M35" s="51">
        <f t="shared" si="3"/>
        <v>8.3437953815490573E-5</v>
      </c>
      <c r="N35" s="52">
        <f t="shared" si="0"/>
        <v>0.99998891667896284</v>
      </c>
      <c r="O35">
        <f t="shared" si="1"/>
        <v>3.5461130371583494E-4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3.4321113165871555</v>
      </c>
      <c r="L36" s="50">
        <f t="shared" si="5"/>
        <v>2.0908902709580235</v>
      </c>
      <c r="M36" s="51">
        <f t="shared" si="3"/>
        <v>1.0148650882446653E-5</v>
      </c>
      <c r="N36" s="52">
        <f t="shared" si="0"/>
        <v>0.99999906532984528</v>
      </c>
      <c r="O36">
        <f t="shared" si="1"/>
        <v>4.5668928971009937E-5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3.4321113165871555</v>
      </c>
      <c r="L37" s="50">
        <f t="shared" si="5"/>
        <v>2.0908902709580235</v>
      </c>
      <c r="M37" s="51">
        <f t="shared" si="3"/>
        <v>8.7955297622954731E-7</v>
      </c>
      <c r="N37" s="52">
        <f t="shared" si="0"/>
        <v>0.99999994488282151</v>
      </c>
      <c r="O37">
        <f t="shared" si="1"/>
        <v>4.1778766370903497E-6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3.4321113165871555</v>
      </c>
      <c r="L38" s="50">
        <f t="shared" si="5"/>
        <v>2.0908902709580235</v>
      </c>
      <c r="M38" s="51">
        <f t="shared" si="3"/>
        <v>5.2908914915938965E-8</v>
      </c>
      <c r="N38" s="52">
        <f t="shared" si="0"/>
        <v>0.99999999779173643</v>
      </c>
      <c r="O38">
        <f t="shared" si="1"/>
        <v>2.6454457457969482E-7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3.4321113165871555</v>
      </c>
      <c r="L39" s="50">
        <f t="shared" si="5"/>
        <v>2.0908902709580235</v>
      </c>
      <c r="M39" s="51">
        <f t="shared" si="3"/>
        <v>2.1498979263512297E-9</v>
      </c>
      <c r="N39" s="52">
        <f t="shared" si="0"/>
        <v>0.99999999994163435</v>
      </c>
      <c r="O39">
        <f t="shared" si="1"/>
        <v>1.1286964113343956E-8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3.4321113165871555</v>
      </c>
      <c r="L40" s="50">
        <f t="shared" si="5"/>
        <v>2.0908902709580235</v>
      </c>
      <c r="M40" s="51">
        <f t="shared" si="3"/>
        <v>5.737810226946749E-11</v>
      </c>
      <c r="N40" s="52">
        <f t="shared" si="0"/>
        <v>0.99999999999901246</v>
      </c>
      <c r="O40">
        <f t="shared" si="1"/>
        <v>3.155795624820712E-10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3.4321113165871555</v>
      </c>
      <c r="L41" s="50">
        <f t="shared" si="5"/>
        <v>2.0908902709580235</v>
      </c>
      <c r="M41" s="51">
        <f t="shared" si="3"/>
        <v>9.7721830627506279E-13</v>
      </c>
      <c r="N41" s="52">
        <f t="shared" si="0"/>
        <v>0.99999999999998967</v>
      </c>
      <c r="O41">
        <f t="shared" si="1"/>
        <v>5.619005261081611E-12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3.4321113165871555</v>
      </c>
      <c r="L42" s="50">
        <f t="shared" si="5"/>
        <v>2.0908902709580235</v>
      </c>
      <c r="M42" s="51">
        <f t="shared" si="3"/>
        <v>1.021405182655144E-14</v>
      </c>
      <c r="N42" s="52">
        <f t="shared" si="0"/>
        <v>0.99999999999999989</v>
      </c>
      <c r="O42">
        <f t="shared" si="1"/>
        <v>6.1284310959308641E-14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3.4321113165871555</v>
      </c>
      <c r="L43" s="50">
        <f t="shared" si="5"/>
        <v>2.0908902709580235</v>
      </c>
      <c r="M43" s="51">
        <f t="shared" si="3"/>
        <v>0</v>
      </c>
      <c r="N43" s="52">
        <f t="shared" si="0"/>
        <v>1</v>
      </c>
      <c r="O43">
        <f t="shared" si="1"/>
        <v>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3.4321113165871555</v>
      </c>
      <c r="L44" s="50">
        <f t="shared" si="5"/>
        <v>2.0908902709580235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3.4321113165871555</v>
      </c>
      <c r="L45" s="50">
        <f t="shared" si="5"/>
        <v>2.0908902709580235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3.4321113165871555</v>
      </c>
      <c r="L46" s="50">
        <f t="shared" si="5"/>
        <v>2.0908902709580235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3.4321113165871555</v>
      </c>
      <c r="L47" s="50">
        <f t="shared" si="5"/>
        <v>2.0908902709580235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3.4321113165871555</v>
      </c>
      <c r="L48" s="50">
        <f t="shared" si="5"/>
        <v>2.0908902709580235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3.4321113165871555</v>
      </c>
      <c r="L49" s="50">
        <f t="shared" si="5"/>
        <v>2.0908902709580235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3.4321113165871555</v>
      </c>
      <c r="L50" s="50">
        <f t="shared" si="5"/>
        <v>2.0908902709580235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3.4321113165871555</v>
      </c>
      <c r="L51" s="50">
        <f t="shared" si="5"/>
        <v>2.0908902709580235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3.4321113165871555</v>
      </c>
      <c r="L52" s="50">
        <f t="shared" si="7"/>
        <v>2.0908902709580235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3.4321113165871555</v>
      </c>
      <c r="L53" s="50">
        <f t="shared" si="7"/>
        <v>2.0908902709580235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3.4321113165871555</v>
      </c>
      <c r="L54" s="50">
        <f t="shared" si="7"/>
        <v>2.0908902709580235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3.4321113165871555</v>
      </c>
      <c r="L55" s="50">
        <f t="shared" si="7"/>
        <v>2.0908902709580235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3.4321113165871555</v>
      </c>
      <c r="L56" s="50">
        <f t="shared" si="7"/>
        <v>2.0908902709580235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3.4321113165871555</v>
      </c>
      <c r="L57" s="50">
        <f t="shared" si="7"/>
        <v>2.0908902709580235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3.4321113165871555</v>
      </c>
      <c r="L58" s="50">
        <f t="shared" si="7"/>
        <v>2.0908902709580235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3.4321113165871555</v>
      </c>
      <c r="L59" s="50">
        <f t="shared" si="7"/>
        <v>2.0908902709580235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3.4321113165871555</v>
      </c>
      <c r="L60" s="50">
        <f t="shared" si="7"/>
        <v>2.0908902709580235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3.4321113165871555</v>
      </c>
      <c r="L61" s="50">
        <f t="shared" si="7"/>
        <v>2.0908902709580235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3.4321113165871555</v>
      </c>
      <c r="L62" s="50">
        <f t="shared" si="7"/>
        <v>2.0908902709580235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1.9905354473142576</v>
      </c>
      <c r="I2" s="56">
        <f>G2-I9</f>
        <v>0.25247300470636125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'MMLM -Juillet'!K3</f>
        <v>2.2599215768385785</v>
      </c>
      <c r="L3" s="67">
        <f>'MMLM -Juillet'!L3</f>
        <v>4.1141304450699314</v>
      </c>
      <c r="M3" s="67">
        <f>'MMLM -Juillet'!M3</f>
        <v>1.9457708871662234</v>
      </c>
    </row>
    <row r="4" spans="1:13" ht="18.75">
      <c r="A4" s="7"/>
      <c r="B4" s="22" t="s">
        <v>22</v>
      </c>
      <c r="C4" s="62">
        <f>L10</f>
        <v>2.806047858328137</v>
      </c>
      <c r="D4" s="9" t="s">
        <v>23</v>
      </c>
      <c r="E4" s="62">
        <f>K10</f>
        <v>2.0948802239264466</v>
      </c>
      <c r="F4" s="8"/>
      <c r="G4" s="8"/>
      <c r="H4" s="8"/>
      <c r="I4" s="8"/>
      <c r="J4" s="3" t="s">
        <v>9</v>
      </c>
      <c r="K4" s="67">
        <f>'MMLM -Juillet'!K4</f>
        <v>2.280367318727035</v>
      </c>
      <c r="L4" s="67">
        <f>'MMLM -Juillet'!L4</f>
        <v>3.585781957196704</v>
      </c>
      <c r="M4" s="67">
        <f>'MMLM -Juillet'!M4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1.7127462185166058</v>
      </c>
      <c r="D5" s="7"/>
      <c r="E5" s="7"/>
      <c r="F5" s="8"/>
      <c r="G5" s="8"/>
      <c r="H5" s="8"/>
      <c r="I5" s="8"/>
      <c r="J5" s="3" t="s">
        <v>10</v>
      </c>
      <c r="K5" s="67">
        <f>'MMLM -Juillet'!K5</f>
        <v>2.3054100269386275</v>
      </c>
      <c r="L5" s="67">
        <f>'MMLM -Juillet'!L5</f>
        <v>3.5269485300558232</v>
      </c>
      <c r="M5" s="67">
        <f>'MMLM -Juillet'!M5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'MMLM -Juillet'!K6</f>
        <v>2.194128635336503</v>
      </c>
      <c r="L6" s="67">
        <f>'MMLM -Juillet'!L6</f>
        <v>2.9896248672573726</v>
      </c>
      <c r="M6" s="67">
        <f>'MMLM -Juillet'!M6</f>
        <v>1.8449966193373881</v>
      </c>
    </row>
    <row r="7" spans="1:13" ht="15.75">
      <c r="A7" s="7"/>
      <c r="B7" s="25">
        <f>1+1/(12*C5)+1/(288*C5*C5)-139/(51840*C5*C5*C5)</f>
        <v>1.0493047825596167</v>
      </c>
      <c r="C7" s="13" t="s">
        <v>26</v>
      </c>
      <c r="D7" s="12"/>
      <c r="E7" s="12"/>
      <c r="J7" s="3" t="s">
        <v>12</v>
      </c>
      <c r="K7" s="67">
        <f>'MMLM -Juillet'!K7</f>
        <v>2.1969367993474798</v>
      </c>
      <c r="L7" s="67">
        <f>'MMLM -Juillet'!L7</f>
        <v>3.5170878310813194</v>
      </c>
      <c r="M7" s="67">
        <f>'MMLM -Juillet'!M7</f>
        <v>1.8621820615795657</v>
      </c>
    </row>
    <row r="8" spans="1:13" ht="15.75">
      <c r="A8" s="7"/>
      <c r="B8" s="26">
        <f>EXP(-C5)</f>
        <v>0.1803697770237539</v>
      </c>
      <c r="C8" s="14"/>
      <c r="D8" s="7"/>
      <c r="E8" s="7"/>
      <c r="G8" s="96"/>
      <c r="I8" s="15" t="s">
        <v>50</v>
      </c>
      <c r="J8" s="3" t="s">
        <v>13</v>
      </c>
      <c r="K8" s="67">
        <f>'MMLM -Juillet'!K8</f>
        <v>2.1073660781092078</v>
      </c>
      <c r="L8" s="67">
        <f>'MMLM -Juillet'!L8</f>
        <v>3.3660663895578349</v>
      </c>
      <c r="M8" s="67">
        <f>'MMLM -Juillet'!M8</f>
        <v>1.7795307443365633</v>
      </c>
    </row>
    <row r="9" spans="1:13" ht="15.75">
      <c r="A9" s="7"/>
      <c r="B9" s="27">
        <f>POWER(C5,C5-1)</f>
        <v>1.4674516956109951</v>
      </c>
      <c r="C9" s="16"/>
      <c r="D9" s="7"/>
      <c r="E9" s="7"/>
      <c r="F9" s="20">
        <f>E20/I9</f>
        <v>0.4140893357876464</v>
      </c>
      <c r="G9" s="97"/>
      <c r="I9" s="63">
        <f>M10</f>
        <v>1.7380624426078963</v>
      </c>
      <c r="J9" s="3" t="s">
        <v>14</v>
      </c>
      <c r="K9" s="67">
        <f>'MMLM -Juillet'!K9</f>
        <v>2.0908902709580235</v>
      </c>
      <c r="L9" s="67">
        <f>'MMLM -Juillet'!L9</f>
        <v>3.4321113165871555</v>
      </c>
      <c r="M9" s="67">
        <f>'MMLM -Juillet'!M9</f>
        <v>1.7734685255597809</v>
      </c>
    </row>
    <row r="10" spans="1:13" ht="15.75">
      <c r="A10" s="7"/>
      <c r="B10" s="28">
        <f>SQRT(C5*2*22/7)</f>
        <v>3.281132940545529</v>
      </c>
      <c r="C10" s="17"/>
      <c r="D10" s="7"/>
      <c r="E10" s="7"/>
      <c r="G10" s="97"/>
      <c r="J10" s="3" t="s">
        <v>15</v>
      </c>
      <c r="K10" s="67">
        <f>'MMLM -Juillet'!K10</f>
        <v>2.0948802239264466</v>
      </c>
      <c r="L10" s="67">
        <f>'MMLM -Juillet'!L10</f>
        <v>2.806047858328137</v>
      </c>
      <c r="M10" s="67">
        <f>'MMLM -Juillet'!M10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6.374261810545831E-2</v>
      </c>
      <c r="H11" s="60" t="s">
        <v>45</v>
      </c>
      <c r="I11" s="60"/>
      <c r="J11" s="3" t="s">
        <v>16</v>
      </c>
      <c r="K11" s="67">
        <f>'MMLM -Juillet'!K11</f>
        <v>1.9120310166839609</v>
      </c>
      <c r="L11" s="67">
        <f>'MMLM -Juillet'!L11</f>
        <v>3.2386464319502646</v>
      </c>
      <c r="M11" s="67">
        <f>'MMLM -Juillet'!M11</f>
        <v>1.5898268398268449</v>
      </c>
    </row>
    <row r="12" spans="1:13" ht="21">
      <c r="A12" s="4" t="s">
        <v>27</v>
      </c>
      <c r="B12" s="29">
        <f>B7*B8*B9*B10</f>
        <v>0.91128256656139461</v>
      </c>
      <c r="C12" s="98"/>
      <c r="D12" s="98"/>
      <c r="E12" s="10"/>
      <c r="F12" t="s">
        <v>42</v>
      </c>
      <c r="G12" s="57">
        <f>(H17-I9)*(H17-I9)</f>
        <v>1.6316063624194806E-2</v>
      </c>
      <c r="H12" s="60" t="s">
        <v>46</v>
      </c>
      <c r="I12" s="60">
        <f>SQRT(G12)</f>
        <v>0.12773434786381777</v>
      </c>
      <c r="J12" s="3" t="s">
        <v>17</v>
      </c>
      <c r="K12" s="67">
        <f>'MMLM -Juillet'!K12</f>
        <v>2.0978916985783442</v>
      </c>
      <c r="L12" s="67">
        <f>'MMLM -Juillet'!L12</f>
        <v>2.9632010357382317</v>
      </c>
      <c r="M12" s="67">
        <f>'MMLM -Juillet'!M12</f>
        <v>1.7494152046783538</v>
      </c>
    </row>
    <row r="13" spans="1:13" ht="18.75">
      <c r="A13" s="7"/>
      <c r="B13" s="22" t="s">
        <v>22</v>
      </c>
      <c r="C13" s="10">
        <f>C4</f>
        <v>2.806047858328137</v>
      </c>
      <c r="D13" s="9" t="s">
        <v>23</v>
      </c>
      <c r="E13" s="10">
        <f>E4</f>
        <v>2.0948802239264466</v>
      </c>
      <c r="F13" t="s">
        <v>43</v>
      </c>
      <c r="G13" s="57">
        <f>(H17-G2)*(H17-G2)</f>
        <v>1.5559732510881819E-2</v>
      </c>
      <c r="H13" s="60" t="s">
        <v>47</v>
      </c>
      <c r="I13" s="61">
        <f>1-G12/G13</f>
        <v>-4.8608233643093746E-2</v>
      </c>
      <c r="J13" s="3" t="s">
        <v>18</v>
      </c>
      <c r="K13" s="67">
        <f>'MMLM -Juillet'!K13</f>
        <v>2.1128676793569645</v>
      </c>
      <c r="L13" s="67">
        <f>'MMLM -Juillet'!L13</f>
        <v>2.8165729316829431</v>
      </c>
      <c r="M13" s="67">
        <f>'MMLM -Juillet'!M13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1.3563731092583029</v>
      </c>
      <c r="D14" s="7"/>
      <c r="E14" s="7"/>
      <c r="F14" s="99" t="s">
        <v>32</v>
      </c>
      <c r="G14" s="100"/>
      <c r="H14" s="59">
        <f>E13*E13*(B12-B20)</f>
        <v>0.5179869785791672</v>
      </c>
      <c r="J14" s="3" t="s">
        <v>19</v>
      </c>
      <c r="K14" s="67">
        <f>'MMLM -Juillet'!K14</f>
        <v>2.1171410295123643</v>
      </c>
      <c r="L14" s="67">
        <f>'MMLM -Juillet'!L14</f>
        <v>3.1580727435936415</v>
      </c>
      <c r="M14" s="67">
        <f>'MMLM -Juillet'!M14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'MMLM -Juillet'!K15</f>
        <v>2.1465766442412755</v>
      </c>
      <c r="L15" s="67">
        <f>'MMLM -Juillet'!L15</f>
        <v>3.292514632563972</v>
      </c>
      <c r="M15" s="67">
        <f>'MMLM -Juillet'!M15</f>
        <v>1.809278652257581</v>
      </c>
    </row>
    <row r="16" spans="1:13">
      <c r="A16" s="7"/>
      <c r="B16" s="25">
        <f>1+1/(12*C14)+1/(288*C14*C14)-139/(51840*C14*C14*C14)</f>
        <v>1.0622511767733578</v>
      </c>
      <c r="C16" s="13" t="s">
        <v>26</v>
      </c>
      <c r="D16" s="12"/>
      <c r="E16" s="12"/>
    </row>
    <row r="17" spans="1:15" ht="21">
      <c r="A17" s="7"/>
      <c r="B17" s="26">
        <f>EXP(-C14)</f>
        <v>0.2575933476930572</v>
      </c>
      <c r="C17" s="14"/>
      <c r="D17" s="7"/>
      <c r="E17" s="7"/>
      <c r="F17" s="99" t="s">
        <v>51</v>
      </c>
      <c r="G17" s="100"/>
      <c r="H17" s="35">
        <f>E13*B21</f>
        <v>1.8657967904717141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1.1147471656924119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2.806047858328137</v>
      </c>
      <c r="L18" s="54">
        <f>E4</f>
        <v>2.0948802239264466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2.9198927770765177</v>
      </c>
      <c r="C19" s="17"/>
      <c r="D19" s="7"/>
      <c r="E19" s="7"/>
      <c r="F19" s="33"/>
      <c r="G19" s="34"/>
      <c r="J19" s="7">
        <v>0.25</v>
      </c>
      <c r="K19" s="50">
        <f>K18</f>
        <v>2.806047858328137</v>
      </c>
      <c r="L19" s="50">
        <f>L18</f>
        <v>2.0948802239264466</v>
      </c>
      <c r="M19" s="51">
        <f>N19-N18</f>
        <v>2.5635719196542839E-3</v>
      </c>
      <c r="N19" s="52">
        <f t="shared" ref="N19:N49" si="0">WEIBULL(J19,K19,L19,TRUE)</f>
        <v>2.5635719196542839E-3</v>
      </c>
      <c r="O19">
        <f t="shared" ref="O19:O62" si="1">J19*M19</f>
        <v>6.4089297991357097E-4</v>
      </c>
    </row>
    <row r="20" spans="1:15" ht="21">
      <c r="A20" s="4" t="s">
        <v>29</v>
      </c>
      <c r="B20" s="29">
        <f>B21*B21</f>
        <v>0.79325038111593205</v>
      </c>
      <c r="C20" s="88" t="s">
        <v>30</v>
      </c>
      <c r="D20" s="89"/>
      <c r="E20" s="10">
        <f>E13*SQRT(B12-B20)</f>
        <v>0.71971312241695806</v>
      </c>
      <c r="F20" s="34"/>
      <c r="G20" s="34"/>
      <c r="J20" s="7">
        <v>0.5</v>
      </c>
      <c r="K20" s="50">
        <f t="shared" ref="K20:L35" si="2">K19</f>
        <v>2.806047858328137</v>
      </c>
      <c r="L20" s="50">
        <f t="shared" si="2"/>
        <v>2.0948802239264466</v>
      </c>
      <c r="M20" s="51">
        <f t="shared" ref="M20:M62" si="3">N20-N19</f>
        <v>1.5228027924579002E-2</v>
      </c>
      <c r="N20" s="52">
        <f t="shared" si="0"/>
        <v>1.7791599844233286E-2</v>
      </c>
      <c r="O20">
        <f t="shared" si="1"/>
        <v>7.6140139622895009E-3</v>
      </c>
    </row>
    <row r="21" spans="1:15" ht="21">
      <c r="A21" s="4" t="s">
        <v>31</v>
      </c>
      <c r="B21" s="29">
        <f>B16*B17*B18*B19</f>
        <v>0.89064604704446537</v>
      </c>
      <c r="C21" s="90"/>
      <c r="D21" s="91"/>
      <c r="E21" s="19"/>
      <c r="F21" s="37" t="s">
        <v>33</v>
      </c>
      <c r="G21" s="38">
        <f>I9-H17</f>
        <v>-0.12773434786381777</v>
      </c>
      <c r="J21" s="7">
        <v>0.75</v>
      </c>
      <c r="K21" s="50">
        <f t="shared" si="2"/>
        <v>2.806047858328137</v>
      </c>
      <c r="L21" s="50">
        <f t="shared" si="2"/>
        <v>2.0948802239264466</v>
      </c>
      <c r="M21" s="51">
        <f t="shared" si="3"/>
        <v>3.6674119655257353E-2</v>
      </c>
      <c r="N21" s="52">
        <f t="shared" si="0"/>
        <v>5.4465719499490639E-2</v>
      </c>
      <c r="O21">
        <f t="shared" si="1"/>
        <v>2.7505589741443015E-2</v>
      </c>
    </row>
    <row r="22" spans="1:15">
      <c r="J22" s="7">
        <v>1</v>
      </c>
      <c r="K22" s="50">
        <f t="shared" si="2"/>
        <v>2.806047858328137</v>
      </c>
      <c r="L22" s="50">
        <f t="shared" si="2"/>
        <v>2.0948802239264466</v>
      </c>
      <c r="M22" s="51">
        <f t="shared" si="3"/>
        <v>6.3521395427283855E-2</v>
      </c>
      <c r="N22" s="52">
        <f t="shared" si="0"/>
        <v>0.11798711492677449</v>
      </c>
      <c r="O22">
        <f t="shared" si="1"/>
        <v>6.3521395427283855E-2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2.806047858328137</v>
      </c>
      <c r="L23" s="50">
        <f t="shared" si="2"/>
        <v>2.0948802239264466</v>
      </c>
      <c r="M23" s="51">
        <f t="shared" si="3"/>
        <v>9.1304411649037687E-2</v>
      </c>
      <c r="N23" s="52">
        <f t="shared" si="0"/>
        <v>0.20929152657581218</v>
      </c>
      <c r="O23">
        <f t="shared" si="1"/>
        <v>0.11413051456129711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1.9905354473142576</v>
      </c>
      <c r="J24" s="7">
        <f t="shared" ref="J24:J55" si="4">J23+0.25</f>
        <v>1.5</v>
      </c>
      <c r="K24" s="50">
        <f t="shared" si="2"/>
        <v>2.806047858328137</v>
      </c>
      <c r="L24" s="50">
        <f t="shared" si="2"/>
        <v>2.0948802239264466</v>
      </c>
      <c r="M24" s="51">
        <f t="shared" si="3"/>
        <v>0.11478872585502919</v>
      </c>
      <c r="N24" s="52">
        <f t="shared" si="0"/>
        <v>0.32408025243084138</v>
      </c>
      <c r="O24">
        <f t="shared" si="1"/>
        <v>0.17218308878254379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2.806047858328137</v>
      </c>
      <c r="L25" s="50">
        <f t="shared" si="2"/>
        <v>2.0948802239264466</v>
      </c>
      <c r="M25" s="51">
        <f t="shared" si="3"/>
        <v>0.12910998958239672</v>
      </c>
      <c r="N25" s="52">
        <f t="shared" si="0"/>
        <v>0.4531902420132381</v>
      </c>
      <c r="O25">
        <f t="shared" si="1"/>
        <v>0.22594248176919426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2.806047858328137</v>
      </c>
      <c r="L26" s="50">
        <f t="shared" si="2"/>
        <v>2.0948802239264466</v>
      </c>
      <c r="M26" s="51">
        <f t="shared" si="3"/>
        <v>0.13121492034872262</v>
      </c>
      <c r="N26" s="52">
        <f t="shared" si="0"/>
        <v>0.58440516236196072</v>
      </c>
      <c r="O26">
        <f t="shared" si="1"/>
        <v>0.26242984069744524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2.806047858328137</v>
      </c>
      <c r="L27" s="50">
        <f t="shared" si="2"/>
        <v>2.0948802239264466</v>
      </c>
      <c r="M27" s="51">
        <f t="shared" si="3"/>
        <v>0.12093938425933215</v>
      </c>
      <c r="N27" s="52">
        <f t="shared" si="0"/>
        <v>0.70534454662129287</v>
      </c>
      <c r="O27">
        <f t="shared" si="1"/>
        <v>0.27211361458349737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2.806047858328137</v>
      </c>
      <c r="L28" s="50">
        <f t="shared" si="2"/>
        <v>2.0948802239264466</v>
      </c>
      <c r="M28" s="51">
        <f t="shared" si="3"/>
        <v>0.10111969080000816</v>
      </c>
      <c r="N28" s="52">
        <f t="shared" si="0"/>
        <v>0.80646423742130102</v>
      </c>
      <c r="O28">
        <f t="shared" si="1"/>
        <v>0.25279922700002039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2.806047858328137</v>
      </c>
      <c r="L29" s="50">
        <f t="shared" si="2"/>
        <v>2.0948802239264466</v>
      </c>
      <c r="M29" s="51">
        <f t="shared" si="3"/>
        <v>7.6567842621478754E-2</v>
      </c>
      <c r="N29" s="52">
        <f t="shared" si="0"/>
        <v>0.88303208004277978</v>
      </c>
      <c r="O29">
        <f t="shared" si="1"/>
        <v>0.21056156720906657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2.806047858328137</v>
      </c>
      <c r="L30" s="50">
        <f t="shared" si="2"/>
        <v>2.0948802239264466</v>
      </c>
      <c r="M30" s="51">
        <f t="shared" si="3"/>
        <v>5.2351298605998853E-2</v>
      </c>
      <c r="N30" s="52">
        <f t="shared" si="0"/>
        <v>0.93538337864877863</v>
      </c>
      <c r="O30">
        <f t="shared" si="1"/>
        <v>0.15705389581799656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2.806047858328137</v>
      </c>
      <c r="L31" s="50">
        <f t="shared" si="2"/>
        <v>2.0948802239264466</v>
      </c>
      <c r="M31" s="51">
        <f t="shared" si="3"/>
        <v>3.220077048172465E-2</v>
      </c>
      <c r="N31" s="52">
        <f t="shared" si="0"/>
        <v>0.96758414913050328</v>
      </c>
      <c r="O31">
        <f t="shared" si="1"/>
        <v>0.10465250406560511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2.806047858328137</v>
      </c>
      <c r="L32" s="50">
        <f t="shared" si="2"/>
        <v>2.0948802239264466</v>
      </c>
      <c r="M32" s="51">
        <f t="shared" si="3"/>
        <v>1.7742960953380127E-2</v>
      </c>
      <c r="N32" s="52">
        <f t="shared" si="0"/>
        <v>0.98532711008388341</v>
      </c>
      <c r="O32">
        <f t="shared" si="1"/>
        <v>6.2100363336830444E-2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2.806047858328137</v>
      </c>
      <c r="L33" s="50">
        <f t="shared" si="2"/>
        <v>2.0948802239264466</v>
      </c>
      <c r="M33" s="51">
        <f t="shared" si="3"/>
        <v>8.7180550978354088E-3</v>
      </c>
      <c r="N33" s="52">
        <f t="shared" si="0"/>
        <v>0.99404516518171882</v>
      </c>
      <c r="O33">
        <f t="shared" si="1"/>
        <v>3.2692706616882783E-2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2.806047858328137</v>
      </c>
      <c r="L34" s="50">
        <f t="shared" si="2"/>
        <v>2.0948802239264466</v>
      </c>
      <c r="M34" s="51">
        <f t="shared" si="3"/>
        <v>3.8015162992406371E-3</v>
      </c>
      <c r="N34" s="52">
        <f t="shared" si="0"/>
        <v>0.99784668148095945</v>
      </c>
      <c r="O34">
        <f t="shared" si="1"/>
        <v>1.5206065196962548E-2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2.806047858328137</v>
      </c>
      <c r="L35" s="50">
        <f t="shared" si="2"/>
        <v>2.0948802239264466</v>
      </c>
      <c r="M35" s="51">
        <f t="shared" si="3"/>
        <v>1.4637857821621081E-3</v>
      </c>
      <c r="N35" s="52">
        <f t="shared" si="0"/>
        <v>0.99931046726312156</v>
      </c>
      <c r="O35">
        <f t="shared" si="1"/>
        <v>6.2210895741889594E-3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2.806047858328137</v>
      </c>
      <c r="L36" s="50">
        <f t="shared" si="5"/>
        <v>2.0948802239264466</v>
      </c>
      <c r="M36" s="51">
        <f t="shared" si="3"/>
        <v>4.9519129522956895E-4</v>
      </c>
      <c r="N36" s="52">
        <f t="shared" si="0"/>
        <v>0.99980565855835113</v>
      </c>
      <c r="O36">
        <f t="shared" si="1"/>
        <v>2.2283608285330603E-3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2.806047858328137</v>
      </c>
      <c r="L37" s="50">
        <f t="shared" si="5"/>
        <v>2.0948802239264466</v>
      </c>
      <c r="M37" s="51">
        <f t="shared" si="3"/>
        <v>1.4642045422574856E-4</v>
      </c>
      <c r="N37" s="52">
        <f t="shared" si="0"/>
        <v>0.99995207901257688</v>
      </c>
      <c r="O37">
        <f t="shared" si="1"/>
        <v>6.9549715757230568E-4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2.806047858328137</v>
      </c>
      <c r="L38" s="50">
        <f t="shared" si="5"/>
        <v>2.0948802239264466</v>
      </c>
      <c r="M38" s="51">
        <f t="shared" si="3"/>
        <v>3.7644378116596933E-5</v>
      </c>
      <c r="N38" s="52">
        <f t="shared" si="0"/>
        <v>0.99998972339069347</v>
      </c>
      <c r="O38">
        <f t="shared" si="1"/>
        <v>1.8822189058298466E-4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2.806047858328137</v>
      </c>
      <c r="L39" s="50">
        <f t="shared" si="5"/>
        <v>2.0948802239264466</v>
      </c>
      <c r="M39" s="51">
        <f t="shared" si="3"/>
        <v>8.3712454761464272E-6</v>
      </c>
      <c r="N39" s="52">
        <f t="shared" si="0"/>
        <v>0.99999809463616962</v>
      </c>
      <c r="O39">
        <f t="shared" si="1"/>
        <v>4.3949038749768743E-5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2.806047858328137</v>
      </c>
      <c r="L40" s="50">
        <f t="shared" si="5"/>
        <v>2.0948802239264466</v>
      </c>
      <c r="M40" s="51">
        <f t="shared" si="3"/>
        <v>1.601712679710765E-6</v>
      </c>
      <c r="N40" s="52">
        <f t="shared" si="0"/>
        <v>0.99999969634884933</v>
      </c>
      <c r="O40">
        <f t="shared" si="1"/>
        <v>8.8094197384092077E-6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2.806047858328137</v>
      </c>
      <c r="L41" s="50">
        <f t="shared" si="5"/>
        <v>2.0948802239264466</v>
      </c>
      <c r="M41" s="51">
        <f t="shared" si="3"/>
        <v>2.6229604110916682E-7</v>
      </c>
      <c r="N41" s="52">
        <f t="shared" si="0"/>
        <v>0.99999995864489044</v>
      </c>
      <c r="O41">
        <f t="shared" si="1"/>
        <v>1.5082022363777092E-6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2.806047858328137</v>
      </c>
      <c r="L42" s="50">
        <f t="shared" si="5"/>
        <v>2.0948802239264466</v>
      </c>
      <c r="M42" s="51">
        <f t="shared" si="3"/>
        <v>3.6569348660364653E-8</v>
      </c>
      <c r="N42" s="52">
        <f t="shared" si="0"/>
        <v>0.9999999952142391</v>
      </c>
      <c r="O42">
        <f t="shared" si="1"/>
        <v>2.1941609196218792E-7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2.806047858328137</v>
      </c>
      <c r="L43" s="50">
        <f t="shared" si="5"/>
        <v>2.0948802239264466</v>
      </c>
      <c r="M43" s="51">
        <f t="shared" si="3"/>
        <v>4.3178408626332043E-9</v>
      </c>
      <c r="N43" s="52">
        <f t="shared" si="0"/>
        <v>0.99999999953207996</v>
      </c>
      <c r="O43">
        <f t="shared" si="1"/>
        <v>2.6986505391457527E-8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2.806047858328137</v>
      </c>
      <c r="L44" s="50">
        <f t="shared" si="5"/>
        <v>2.0948802239264466</v>
      </c>
      <c r="M44" s="51">
        <f t="shared" si="3"/>
        <v>4.2948367084960637E-10</v>
      </c>
      <c r="N44" s="52">
        <f t="shared" si="0"/>
        <v>0.99999999996156363</v>
      </c>
      <c r="O44">
        <f t="shared" si="1"/>
        <v>2.7916438605224414E-9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2.806047858328137</v>
      </c>
      <c r="L45" s="50">
        <f t="shared" si="5"/>
        <v>2.0948802239264466</v>
      </c>
      <c r="M45" s="51">
        <f t="shared" si="3"/>
        <v>3.579858631752586E-11</v>
      </c>
      <c r="N45" s="52">
        <f t="shared" si="0"/>
        <v>0.99999999999736222</v>
      </c>
      <c r="O45">
        <f t="shared" si="1"/>
        <v>2.4164045764329956E-10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2.806047858328137</v>
      </c>
      <c r="L46" s="50">
        <f t="shared" si="5"/>
        <v>2.0948802239264466</v>
      </c>
      <c r="M46" s="51">
        <f t="shared" si="3"/>
        <v>2.4873436643702007E-12</v>
      </c>
      <c r="N46" s="52">
        <f t="shared" si="0"/>
        <v>0.99999999999984956</v>
      </c>
      <c r="O46">
        <f t="shared" si="1"/>
        <v>1.7411405650591405E-11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2.806047858328137</v>
      </c>
      <c r="L47" s="50">
        <f t="shared" si="5"/>
        <v>2.0948802239264466</v>
      </c>
      <c r="M47" s="51">
        <f t="shared" si="3"/>
        <v>1.4332979247910771E-13</v>
      </c>
      <c r="N47" s="52">
        <f t="shared" si="0"/>
        <v>0.99999999999999289</v>
      </c>
      <c r="O47">
        <f t="shared" si="1"/>
        <v>1.0391409954735309E-12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2.806047858328137</v>
      </c>
      <c r="L48" s="50">
        <f t="shared" si="5"/>
        <v>2.0948802239264466</v>
      </c>
      <c r="M48" s="51">
        <f t="shared" si="3"/>
        <v>6.8833827526759706E-15</v>
      </c>
      <c r="N48" s="52">
        <f t="shared" si="0"/>
        <v>0.99999999999999978</v>
      </c>
      <c r="O48">
        <f t="shared" si="1"/>
        <v>5.1625370645069779E-14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2.806047858328137</v>
      </c>
      <c r="L49" s="50">
        <f t="shared" si="5"/>
        <v>2.0948802239264466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2.806047858328137</v>
      </c>
      <c r="L50" s="50">
        <f t="shared" si="5"/>
        <v>2.0948802239264466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2.806047858328137</v>
      </c>
      <c r="L51" s="50">
        <f t="shared" si="5"/>
        <v>2.0948802239264466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2.806047858328137</v>
      </c>
      <c r="L52" s="50">
        <f t="shared" si="7"/>
        <v>2.0948802239264466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2.806047858328137</v>
      </c>
      <c r="L53" s="50">
        <f t="shared" si="7"/>
        <v>2.0948802239264466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2.806047858328137</v>
      </c>
      <c r="L54" s="50">
        <f t="shared" si="7"/>
        <v>2.0948802239264466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2.806047858328137</v>
      </c>
      <c r="L55" s="50">
        <f t="shared" si="7"/>
        <v>2.0948802239264466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2.806047858328137</v>
      </c>
      <c r="L56" s="50">
        <f t="shared" si="7"/>
        <v>2.0948802239264466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2.806047858328137</v>
      </c>
      <c r="L57" s="50">
        <f t="shared" si="7"/>
        <v>2.0948802239264466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2.806047858328137</v>
      </c>
      <c r="L58" s="50">
        <f t="shared" si="7"/>
        <v>2.0948802239264466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2.806047858328137</v>
      </c>
      <c r="L59" s="50">
        <f t="shared" si="7"/>
        <v>2.0948802239264466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2.806047858328137</v>
      </c>
      <c r="L60" s="50">
        <f t="shared" si="7"/>
        <v>2.0948802239264466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2.806047858328137</v>
      </c>
      <c r="L61" s="50">
        <f t="shared" si="7"/>
        <v>2.0948802239264466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2.806047858328137</v>
      </c>
      <c r="L62" s="50">
        <f t="shared" si="7"/>
        <v>2.0948802239264466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1.8385194398695368</v>
      </c>
      <c r="I2" s="56">
        <f>G2-I9</f>
        <v>0.24869260004269189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'MMLM -Août'!K3</f>
        <v>2.2599215768385785</v>
      </c>
      <c r="L3" s="67">
        <f>'MMLM -Août'!L3</f>
        <v>4.1141304450699314</v>
      </c>
      <c r="M3" s="67">
        <f>'MMLM -Août'!M3</f>
        <v>1.9457708871662234</v>
      </c>
    </row>
    <row r="4" spans="1:13" ht="18.75">
      <c r="A4" s="7"/>
      <c r="B4" s="22" t="s">
        <v>22</v>
      </c>
      <c r="C4" s="62">
        <f>L11</f>
        <v>3.2386464319502646</v>
      </c>
      <c r="D4" s="9" t="s">
        <v>23</v>
      </c>
      <c r="E4" s="62">
        <f>K11</f>
        <v>1.9120310166839609</v>
      </c>
      <c r="F4" s="8"/>
      <c r="G4" s="8"/>
      <c r="H4" s="8"/>
      <c r="I4" s="8"/>
      <c r="J4" s="3" t="s">
        <v>9</v>
      </c>
      <c r="K4" s="67">
        <f>'MMLM -Août'!K4</f>
        <v>2.280367318727035</v>
      </c>
      <c r="L4" s="67">
        <f>'MMLM -Août'!L4</f>
        <v>3.585781957196704</v>
      </c>
      <c r="M4" s="67">
        <f>'MMLM -Août'!M4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1.6175419398268893</v>
      </c>
      <c r="D5" s="7"/>
      <c r="E5" s="7"/>
      <c r="F5" s="8"/>
      <c r="G5" s="8"/>
      <c r="H5" s="8"/>
      <c r="I5" s="8"/>
      <c r="J5" s="3" t="s">
        <v>10</v>
      </c>
      <c r="K5" s="67">
        <f>'MMLM -Août'!K5</f>
        <v>2.3054100269386275</v>
      </c>
      <c r="L5" s="67">
        <f>'MMLM -Août'!L5</f>
        <v>3.5269485300558232</v>
      </c>
      <c r="M5" s="67">
        <f>'MMLM -Août'!M5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'MMLM -Août'!K6</f>
        <v>2.194128635336503</v>
      </c>
      <c r="L6" s="67">
        <f>'MMLM -Août'!L6</f>
        <v>2.9896248672573726</v>
      </c>
      <c r="M6" s="67">
        <f>'MMLM -Août'!M6</f>
        <v>1.8449966193373881</v>
      </c>
    </row>
    <row r="7" spans="1:13" ht="15.75">
      <c r="A7" s="7"/>
      <c r="B7" s="25">
        <f>1+1/(12*C5)+1/(288*C5*C5)-139/(51840*C5*C5*C5)</f>
        <v>1.052212023909842</v>
      </c>
      <c r="C7" s="13" t="s">
        <v>26</v>
      </c>
      <c r="D7" s="12"/>
      <c r="E7" s="12"/>
      <c r="J7" s="3" t="s">
        <v>12</v>
      </c>
      <c r="K7" s="67">
        <f>'MMLM -Août'!K7</f>
        <v>2.1969367993474798</v>
      </c>
      <c r="L7" s="67">
        <f>'MMLM -Août'!L7</f>
        <v>3.5170878310813194</v>
      </c>
      <c r="M7" s="67">
        <f>'MMLM -Août'!M7</f>
        <v>1.8621820615795657</v>
      </c>
    </row>
    <row r="8" spans="1:13" ht="15.75">
      <c r="A8" s="7"/>
      <c r="B8" s="26">
        <f>EXP(-C5)</f>
        <v>0.19838574434218914</v>
      </c>
      <c r="C8" s="14"/>
      <c r="D8" s="7"/>
      <c r="E8" s="7"/>
      <c r="G8" s="96"/>
      <c r="I8" s="15" t="s">
        <v>50</v>
      </c>
      <c r="J8" s="3" t="s">
        <v>13</v>
      </c>
      <c r="K8" s="67">
        <f>'MMLM -Août'!K8</f>
        <v>2.1073660781092078</v>
      </c>
      <c r="L8" s="67">
        <f>'MMLM -Août'!L8</f>
        <v>3.3660663895578349</v>
      </c>
      <c r="M8" s="67">
        <f>'MMLM -Août'!M8</f>
        <v>1.7795307443365633</v>
      </c>
    </row>
    <row r="9" spans="1:13" ht="15.75">
      <c r="A9" s="7"/>
      <c r="B9" s="27">
        <f>POWER(C5,C5-1)</f>
        <v>1.3457892703177567</v>
      </c>
      <c r="C9" s="16"/>
      <c r="D9" s="7"/>
      <c r="E9" s="7"/>
      <c r="F9" s="20">
        <f>E20/I9</f>
        <v>0.36564405990550036</v>
      </c>
      <c r="G9" s="97"/>
      <c r="I9" s="63">
        <f>M11</f>
        <v>1.5898268398268449</v>
      </c>
      <c r="J9" s="3" t="s">
        <v>14</v>
      </c>
      <c r="K9" s="67">
        <f>'MMLM -Août'!K9</f>
        <v>2.0908902709580235</v>
      </c>
      <c r="L9" s="67">
        <f>'MMLM -Août'!L9</f>
        <v>3.4321113165871555</v>
      </c>
      <c r="M9" s="67">
        <f>'MMLM -Août'!M9</f>
        <v>1.7734685255597809</v>
      </c>
    </row>
    <row r="10" spans="1:13" ht="15.75">
      <c r="A10" s="7"/>
      <c r="B10" s="28">
        <f>SQRT(C5*2*22/7)</f>
        <v>3.1886370879910237</v>
      </c>
      <c r="C10" s="17"/>
      <c r="D10" s="7"/>
      <c r="E10" s="7"/>
      <c r="G10" s="97"/>
      <c r="J10" s="3" t="s">
        <v>15</v>
      </c>
      <c r="K10" s="67">
        <f>'MMLM -Août'!K10</f>
        <v>2.0948802239264466</v>
      </c>
      <c r="L10" s="67">
        <f>'MMLM -Août'!L10</f>
        <v>2.806047858328137</v>
      </c>
      <c r="M10" s="67">
        <f>'MMLM -Août'!M10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6.1848009315994316E-2</v>
      </c>
      <c r="H11" s="60" t="s">
        <v>45</v>
      </c>
      <c r="I11" s="60"/>
      <c r="J11" s="3" t="s">
        <v>16</v>
      </c>
      <c r="K11" s="67">
        <f>'MMLM -Août'!K11</f>
        <v>1.9120310166839609</v>
      </c>
      <c r="L11" s="67">
        <f>'MMLM -Août'!L11</f>
        <v>3.2386464319502646</v>
      </c>
      <c r="M11" s="67">
        <f>'MMLM -Août'!M11</f>
        <v>1.5898268398268449</v>
      </c>
    </row>
    <row r="12" spans="1:13" ht="21">
      <c r="A12" s="4" t="s">
        <v>27</v>
      </c>
      <c r="B12" s="29">
        <f>B7*B8*B9*B10</f>
        <v>0.89576868554009204</v>
      </c>
      <c r="C12" s="98"/>
      <c r="D12" s="98"/>
      <c r="E12" s="10"/>
      <c r="F12" t="s">
        <v>42</v>
      </c>
      <c r="G12" s="57">
        <f>(H17-I9)*(H17-I9)</f>
        <v>1.5353045370315455E-2</v>
      </c>
      <c r="H12" s="60" t="s">
        <v>46</v>
      </c>
      <c r="I12" s="60">
        <f>SQRT(G12)</f>
        <v>0.12390740643849929</v>
      </c>
      <c r="J12" s="3" t="s">
        <v>17</v>
      </c>
      <c r="K12" s="67">
        <f>'MMLM -Août'!K12</f>
        <v>2.0978916985783442</v>
      </c>
      <c r="L12" s="67">
        <f>'MMLM -Août'!L12</f>
        <v>2.9632010357382317</v>
      </c>
      <c r="M12" s="67">
        <f>'MMLM -Août'!M12</f>
        <v>1.7494152046783538</v>
      </c>
    </row>
    <row r="13" spans="1:13" ht="18.75">
      <c r="A13" s="7"/>
      <c r="B13" s="22" t="s">
        <v>22</v>
      </c>
      <c r="C13" s="10">
        <f>C4</f>
        <v>3.2386464319502646</v>
      </c>
      <c r="D13" s="9" t="s">
        <v>23</v>
      </c>
      <c r="E13" s="10">
        <f>E4</f>
        <v>1.9120310166839609</v>
      </c>
      <c r="F13" t="s">
        <v>43</v>
      </c>
      <c r="G13" s="57">
        <f>(H17-G2)*(H17-G2)</f>
        <v>1.5571344542835831E-2</v>
      </c>
      <c r="H13" s="60" t="s">
        <v>47</v>
      </c>
      <c r="I13" s="61">
        <f>1-G12/G13</f>
        <v>1.401928856688317E-2</v>
      </c>
      <c r="J13" s="3" t="s">
        <v>18</v>
      </c>
      <c r="K13" s="67">
        <f>'MMLM -Août'!K13</f>
        <v>2.1128676793569645</v>
      </c>
      <c r="L13" s="67">
        <f>'MMLM -Août'!L13</f>
        <v>2.8165729316829431</v>
      </c>
      <c r="M13" s="67">
        <f>'MMLM -Août'!M13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1.3087709699134447</v>
      </c>
      <c r="D14" s="7"/>
      <c r="E14" s="7"/>
      <c r="F14" s="99" t="s">
        <v>32</v>
      </c>
      <c r="G14" s="100"/>
      <c r="H14" s="59">
        <f>E13*E13*(B12-B20)</f>
        <v>0.33792217674281422</v>
      </c>
      <c r="J14" s="3" t="s">
        <v>19</v>
      </c>
      <c r="K14" s="67">
        <f>'MMLM -Août'!K14</f>
        <v>2.1171410295123643</v>
      </c>
      <c r="L14" s="67">
        <f>'MMLM -Août'!L14</f>
        <v>3.1580727435936415</v>
      </c>
      <c r="M14" s="67">
        <f>'MMLM -Août'!M14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'MMLM -Août'!K15</f>
        <v>2.1465766442412755</v>
      </c>
      <c r="L15" s="67">
        <f>'MMLM -Août'!L15</f>
        <v>3.292514632563972</v>
      </c>
      <c r="M15" s="67">
        <f>'MMLM -Août'!M15</f>
        <v>1.809278652257581</v>
      </c>
    </row>
    <row r="16" spans="1:13">
      <c r="A16" s="7"/>
      <c r="B16" s="25">
        <f>1+1/(12*C14)+1/(288*C14*C14)-139/(51840*C14*C14*C14)</f>
        <v>1.0645040162432802</v>
      </c>
      <c r="C16" s="13" t="s">
        <v>26</v>
      </c>
      <c r="D16" s="12"/>
      <c r="E16" s="12"/>
    </row>
    <row r="17" spans="1:15" ht="21">
      <c r="A17" s="7"/>
      <c r="B17" s="26">
        <f>EXP(-C14)</f>
        <v>0.27015187721906575</v>
      </c>
      <c r="C17" s="14"/>
      <c r="D17" s="7"/>
      <c r="E17" s="7"/>
      <c r="F17" s="99" t="s">
        <v>51</v>
      </c>
      <c r="G17" s="100"/>
      <c r="H17" s="35">
        <f>E13*B21</f>
        <v>1.7137342462653442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1.0866360364190419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3.2386464319502646</v>
      </c>
      <c r="L18" s="54">
        <f>E4</f>
        <v>1.9120310166839609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2.8681981072291851</v>
      </c>
      <c r="C19" s="17"/>
      <c r="D19" s="7"/>
      <c r="E19" s="7"/>
      <c r="F19" s="33"/>
      <c r="G19" s="34"/>
      <c r="J19" s="7">
        <v>0.25</v>
      </c>
      <c r="K19" s="50">
        <f>K18</f>
        <v>3.2386464319502646</v>
      </c>
      <c r="L19" s="50">
        <f>L18</f>
        <v>1.9120310166839609</v>
      </c>
      <c r="M19" s="51">
        <f>N19-N18</f>
        <v>1.3746094744595538E-3</v>
      </c>
      <c r="N19" s="52">
        <f t="shared" ref="N19:N49" si="0">WEIBULL(J19,K19,L19,TRUE)</f>
        <v>1.3746094744595538E-3</v>
      </c>
      <c r="O19">
        <f t="shared" ref="O19:O62" si="1">J19*M19</f>
        <v>3.4365236861488846E-4</v>
      </c>
    </row>
    <row r="20" spans="1:15" ht="21">
      <c r="A20" s="4" t="s">
        <v>29</v>
      </c>
      <c r="B20" s="29">
        <f>B21*B21</f>
        <v>0.80333573252567547</v>
      </c>
      <c r="C20" s="88" t="s">
        <v>30</v>
      </c>
      <c r="D20" s="89"/>
      <c r="E20" s="10">
        <f>E13*SQRT(B12-B20)</f>
        <v>0.58131074026101925</v>
      </c>
      <c r="F20" s="34"/>
      <c r="G20" s="34"/>
      <c r="J20" s="7">
        <v>0.5</v>
      </c>
      <c r="K20" s="50">
        <f t="shared" ref="K20:L35" si="2">K19</f>
        <v>3.2386464319502646</v>
      </c>
      <c r="L20" s="50">
        <f t="shared" si="2"/>
        <v>1.9120310166839609</v>
      </c>
      <c r="M20" s="51">
        <f t="shared" ref="M20:M62" si="3">N20-N19</f>
        <v>1.1525438756018413E-2</v>
      </c>
      <c r="N20" s="52">
        <f t="shared" si="0"/>
        <v>1.2900048230477967E-2</v>
      </c>
      <c r="O20">
        <f t="shared" si="1"/>
        <v>5.7627193780092067E-3</v>
      </c>
    </row>
    <row r="21" spans="1:15" ht="21">
      <c r="A21" s="4" t="s">
        <v>31</v>
      </c>
      <c r="B21" s="29">
        <f>B16*B17*B18*B19</f>
        <v>0.89628998238610003</v>
      </c>
      <c r="C21" s="90"/>
      <c r="D21" s="91"/>
      <c r="E21" s="19"/>
      <c r="F21" s="37" t="s">
        <v>33</v>
      </c>
      <c r="G21" s="38">
        <f>I9-H17</f>
        <v>-0.12390740643849929</v>
      </c>
      <c r="J21" s="7">
        <v>0.75</v>
      </c>
      <c r="K21" s="50">
        <f t="shared" si="2"/>
        <v>3.2386464319502646</v>
      </c>
      <c r="L21" s="50">
        <f t="shared" si="2"/>
        <v>1.9120310166839609</v>
      </c>
      <c r="M21" s="51">
        <f t="shared" si="3"/>
        <v>3.4226414809897854E-2</v>
      </c>
      <c r="N21" s="52">
        <f t="shared" si="0"/>
        <v>4.7126463040375821E-2</v>
      </c>
      <c r="O21">
        <f t="shared" si="1"/>
        <v>2.566981110742339E-2</v>
      </c>
    </row>
    <row r="22" spans="1:15">
      <c r="J22" s="7">
        <v>1</v>
      </c>
      <c r="K22" s="50">
        <f t="shared" si="2"/>
        <v>3.2386464319502646</v>
      </c>
      <c r="L22" s="50">
        <f t="shared" si="2"/>
        <v>1.9120310166839609</v>
      </c>
      <c r="M22" s="51">
        <f t="shared" si="3"/>
        <v>6.8217888520237691E-2</v>
      </c>
      <c r="N22" s="52">
        <f t="shared" si="0"/>
        <v>0.11534435156061351</v>
      </c>
      <c r="O22">
        <f t="shared" si="1"/>
        <v>6.8217888520237691E-2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3.2386464319502646</v>
      </c>
      <c r="L23" s="50">
        <f t="shared" si="2"/>
        <v>1.9120310166839609</v>
      </c>
      <c r="M23" s="51">
        <f t="shared" si="3"/>
        <v>0.10776932240056902</v>
      </c>
      <c r="N23" s="52">
        <f t="shared" si="0"/>
        <v>0.22311367396118253</v>
      </c>
      <c r="O23">
        <f t="shared" si="1"/>
        <v>0.13471165300071128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1.8385194398695368</v>
      </c>
      <c r="J24" s="7">
        <f t="shared" ref="J24:J55" si="4">J23+0.25</f>
        <v>1.5</v>
      </c>
      <c r="K24" s="50">
        <f t="shared" si="2"/>
        <v>3.2386464319502646</v>
      </c>
      <c r="L24" s="50">
        <f t="shared" si="2"/>
        <v>1.9120310166839609</v>
      </c>
      <c r="M24" s="51">
        <f t="shared" si="3"/>
        <v>0.14285287212391318</v>
      </c>
      <c r="N24" s="52">
        <f t="shared" si="0"/>
        <v>0.36596654608509571</v>
      </c>
      <c r="O24">
        <f t="shared" si="1"/>
        <v>0.21427930818586977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3.2386464319502646</v>
      </c>
      <c r="L25" s="50">
        <f t="shared" si="2"/>
        <v>1.9120310166839609</v>
      </c>
      <c r="M25" s="51">
        <f t="shared" si="3"/>
        <v>0.1619854745635384</v>
      </c>
      <c r="N25" s="52">
        <f t="shared" si="0"/>
        <v>0.52795202064863411</v>
      </c>
      <c r="O25">
        <f t="shared" si="1"/>
        <v>0.28347458048619223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3.2386464319502646</v>
      </c>
      <c r="L26" s="50">
        <f t="shared" si="2"/>
        <v>1.9120310166839609</v>
      </c>
      <c r="M26" s="51">
        <f t="shared" si="3"/>
        <v>0.1575644752990355</v>
      </c>
      <c r="N26" s="52">
        <f t="shared" si="0"/>
        <v>0.68551649594766961</v>
      </c>
      <c r="O26">
        <f t="shared" si="1"/>
        <v>0.315128950598071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3.2386464319502646</v>
      </c>
      <c r="L27" s="50">
        <f t="shared" si="2"/>
        <v>1.9120310166839609</v>
      </c>
      <c r="M27" s="51">
        <f t="shared" si="3"/>
        <v>0.13071398124576117</v>
      </c>
      <c r="N27" s="52">
        <f t="shared" si="0"/>
        <v>0.81623047719343078</v>
      </c>
      <c r="O27">
        <f t="shared" si="1"/>
        <v>0.29410645780296263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3.2386464319502646</v>
      </c>
      <c r="L28" s="50">
        <f t="shared" si="2"/>
        <v>1.9120310166839609</v>
      </c>
      <c r="M28" s="51">
        <f t="shared" si="3"/>
        <v>9.1496376559163761E-2</v>
      </c>
      <c r="N28" s="52">
        <f t="shared" si="0"/>
        <v>0.90772685375259454</v>
      </c>
      <c r="O28">
        <f t="shared" si="1"/>
        <v>0.2287409413979094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3.2386464319502646</v>
      </c>
      <c r="L29" s="50">
        <f t="shared" si="2"/>
        <v>1.9120310166839609</v>
      </c>
      <c r="M29" s="51">
        <f t="shared" si="3"/>
        <v>5.3294681169958724E-2</v>
      </c>
      <c r="N29" s="52">
        <f t="shared" si="0"/>
        <v>0.96102153492255327</v>
      </c>
      <c r="O29">
        <f t="shared" si="1"/>
        <v>0.14656037321738649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3.2386464319502646</v>
      </c>
      <c r="L30" s="50">
        <f t="shared" si="2"/>
        <v>1.9120310166839609</v>
      </c>
      <c r="M30" s="51">
        <f t="shared" si="3"/>
        <v>2.542280281296827E-2</v>
      </c>
      <c r="N30" s="52">
        <f t="shared" si="0"/>
        <v>0.98644433773552154</v>
      </c>
      <c r="O30">
        <f t="shared" si="1"/>
        <v>7.6268408438904811E-2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3.2386464319502646</v>
      </c>
      <c r="L31" s="50">
        <f t="shared" si="2"/>
        <v>1.9120310166839609</v>
      </c>
      <c r="M31" s="51">
        <f t="shared" si="3"/>
        <v>9.7594041646452689E-3</v>
      </c>
      <c r="N31" s="52">
        <f t="shared" si="0"/>
        <v>0.99620374190016681</v>
      </c>
      <c r="O31">
        <f t="shared" si="1"/>
        <v>3.1718063535097124E-2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3.2386464319502646</v>
      </c>
      <c r="L32" s="50">
        <f t="shared" si="2"/>
        <v>1.9120310166839609</v>
      </c>
      <c r="M32" s="51">
        <f t="shared" si="3"/>
        <v>2.9592517817028652E-3</v>
      </c>
      <c r="N32" s="52">
        <f t="shared" si="0"/>
        <v>0.99916299368186967</v>
      </c>
      <c r="O32">
        <f t="shared" si="1"/>
        <v>1.0357381235960028E-2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3.2386464319502646</v>
      </c>
      <c r="L33" s="50">
        <f t="shared" si="2"/>
        <v>1.9120310166839609</v>
      </c>
      <c r="M33" s="51">
        <f t="shared" si="3"/>
        <v>6.9501659829751539E-4</v>
      </c>
      <c r="N33" s="52">
        <f t="shared" si="0"/>
        <v>0.99985801028016719</v>
      </c>
      <c r="O33">
        <f t="shared" si="1"/>
        <v>2.6063122436156827E-3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3.2386464319502646</v>
      </c>
      <c r="L34" s="50">
        <f t="shared" si="2"/>
        <v>1.9120310166839609</v>
      </c>
      <c r="M34" s="51">
        <f t="shared" si="3"/>
        <v>1.2388526269935252E-4</v>
      </c>
      <c r="N34" s="52">
        <f t="shared" si="0"/>
        <v>0.99998189554286654</v>
      </c>
      <c r="O34">
        <f t="shared" si="1"/>
        <v>4.9554105079741007E-4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3.2386464319502646</v>
      </c>
      <c r="L35" s="50">
        <f t="shared" si="2"/>
        <v>1.9120310166839609</v>
      </c>
      <c r="M35" s="51">
        <f t="shared" si="3"/>
        <v>1.6410131910671311E-5</v>
      </c>
      <c r="N35" s="52">
        <f t="shared" si="0"/>
        <v>0.99999830567477721</v>
      </c>
      <c r="O35">
        <f t="shared" si="1"/>
        <v>6.974306062035307E-5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3.2386464319502646</v>
      </c>
      <c r="L36" s="50">
        <f t="shared" si="5"/>
        <v>1.9120310166839609</v>
      </c>
      <c r="M36" s="51">
        <f t="shared" si="3"/>
        <v>1.5807149190694147E-6</v>
      </c>
      <c r="N36" s="52">
        <f t="shared" si="0"/>
        <v>0.99999988638969628</v>
      </c>
      <c r="O36">
        <f t="shared" si="1"/>
        <v>7.1132171358123664E-6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3.2386464319502646</v>
      </c>
      <c r="L37" s="50">
        <f t="shared" si="5"/>
        <v>1.9120310166839609</v>
      </c>
      <c r="M37" s="51">
        <f t="shared" si="3"/>
        <v>1.0828398500084546E-7</v>
      </c>
      <c r="N37" s="52">
        <f t="shared" si="0"/>
        <v>0.99999999467368128</v>
      </c>
      <c r="O37">
        <f t="shared" si="1"/>
        <v>5.1434892875401594E-7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3.2386464319502646</v>
      </c>
      <c r="L38" s="50">
        <f t="shared" si="5"/>
        <v>1.9120310166839609</v>
      </c>
      <c r="M38" s="51">
        <f t="shared" si="3"/>
        <v>5.1560001823602875E-9</v>
      </c>
      <c r="N38" s="52">
        <f t="shared" si="0"/>
        <v>0.99999999982968146</v>
      </c>
      <c r="O38">
        <f t="shared" si="1"/>
        <v>2.5780000911801437E-8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3.2386464319502646</v>
      </c>
      <c r="L39" s="50">
        <f t="shared" si="5"/>
        <v>1.9120310166839609</v>
      </c>
      <c r="M39" s="51">
        <f t="shared" si="3"/>
        <v>1.6669587932227614E-10</v>
      </c>
      <c r="N39" s="52">
        <f t="shared" si="0"/>
        <v>0.99999999999637734</v>
      </c>
      <c r="O39">
        <f t="shared" si="1"/>
        <v>8.7515336644194974E-10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3.2386464319502646</v>
      </c>
      <c r="L40" s="50">
        <f t="shared" si="5"/>
        <v>1.9120310166839609</v>
      </c>
      <c r="M40" s="51">
        <f t="shared" si="3"/>
        <v>3.5726976932437537E-12</v>
      </c>
      <c r="N40" s="52">
        <f t="shared" si="0"/>
        <v>0.99999999999995004</v>
      </c>
      <c r="O40">
        <f t="shared" si="1"/>
        <v>1.9649837312840646E-11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3.2386464319502646</v>
      </c>
      <c r="L41" s="50">
        <f t="shared" si="5"/>
        <v>1.9120310166839609</v>
      </c>
      <c r="M41" s="51">
        <f t="shared" si="3"/>
        <v>4.9515946898281982E-14</v>
      </c>
      <c r="N41" s="52">
        <f t="shared" si="0"/>
        <v>0.99999999999999956</v>
      </c>
      <c r="O41">
        <f t="shared" si="1"/>
        <v>2.8471669466512139E-13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3.2386464319502646</v>
      </c>
      <c r="L42" s="50">
        <f t="shared" si="5"/>
        <v>1.9120310166839609</v>
      </c>
      <c r="M42" s="51">
        <f t="shared" si="3"/>
        <v>0</v>
      </c>
      <c r="N42" s="52">
        <f t="shared" si="0"/>
        <v>1</v>
      </c>
      <c r="O42">
        <f t="shared" si="1"/>
        <v>0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3.2386464319502646</v>
      </c>
      <c r="L43" s="50">
        <f t="shared" si="5"/>
        <v>1.9120310166839609</v>
      </c>
      <c r="M43" s="51">
        <f t="shared" si="3"/>
        <v>0</v>
      </c>
      <c r="N43" s="52">
        <f t="shared" si="0"/>
        <v>1</v>
      </c>
      <c r="O43">
        <f t="shared" si="1"/>
        <v>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3.2386464319502646</v>
      </c>
      <c r="L44" s="50">
        <f t="shared" si="5"/>
        <v>1.9120310166839609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3.2386464319502646</v>
      </c>
      <c r="L45" s="50">
        <f t="shared" si="5"/>
        <v>1.9120310166839609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3.2386464319502646</v>
      </c>
      <c r="L46" s="50">
        <f t="shared" si="5"/>
        <v>1.9120310166839609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3.2386464319502646</v>
      </c>
      <c r="L47" s="50">
        <f t="shared" si="5"/>
        <v>1.9120310166839609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3.2386464319502646</v>
      </c>
      <c r="L48" s="50">
        <f t="shared" si="5"/>
        <v>1.9120310166839609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3.2386464319502646</v>
      </c>
      <c r="L49" s="50">
        <f t="shared" si="5"/>
        <v>1.9120310166839609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3.2386464319502646</v>
      </c>
      <c r="L50" s="50">
        <f t="shared" si="5"/>
        <v>1.9120310166839609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3.2386464319502646</v>
      </c>
      <c r="L51" s="50">
        <f t="shared" si="5"/>
        <v>1.9120310166839609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3.2386464319502646</v>
      </c>
      <c r="L52" s="50">
        <f t="shared" si="7"/>
        <v>1.9120310166839609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3.2386464319502646</v>
      </c>
      <c r="L53" s="50">
        <f t="shared" si="7"/>
        <v>1.9120310166839609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3.2386464319502646</v>
      </c>
      <c r="L54" s="50">
        <f t="shared" si="7"/>
        <v>1.9120310166839609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3.2386464319502646</v>
      </c>
      <c r="L55" s="50">
        <f t="shared" si="7"/>
        <v>1.9120310166839609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3.2386464319502646</v>
      </c>
      <c r="L56" s="50">
        <f t="shared" si="7"/>
        <v>1.9120310166839609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3.2386464319502646</v>
      </c>
      <c r="L57" s="50">
        <f t="shared" si="7"/>
        <v>1.9120310166839609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3.2386464319502646</v>
      </c>
      <c r="L58" s="50">
        <f t="shared" si="7"/>
        <v>1.9120310166839609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3.2386464319502646</v>
      </c>
      <c r="L59" s="50">
        <f t="shared" si="7"/>
        <v>1.9120310166839609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3.2386464319502646</v>
      </c>
      <c r="L60" s="50">
        <f t="shared" si="7"/>
        <v>1.9120310166839609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3.2386464319502646</v>
      </c>
      <c r="L61" s="50">
        <f t="shared" si="7"/>
        <v>1.9120310166839609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3.2386464319502646</v>
      </c>
      <c r="L62" s="50">
        <f t="shared" si="7"/>
        <v>1.9120310166839609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1.9973643238270502</v>
      </c>
      <c r="I2" s="56">
        <f>G2-I9</f>
        <v>0.24794911914869644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'MMLM -Sept'!K3</f>
        <v>2.2599215768385785</v>
      </c>
      <c r="L3" s="67">
        <f>'MMLM -Sept'!L3</f>
        <v>4.1141304450699314</v>
      </c>
      <c r="M3" s="67">
        <f>'MMLM -Sept'!M3</f>
        <v>1.9457708871662234</v>
      </c>
    </row>
    <row r="4" spans="1:13" ht="18.75">
      <c r="A4" s="7"/>
      <c r="B4" s="22" t="s">
        <v>22</v>
      </c>
      <c r="C4" s="62">
        <f>L12</f>
        <v>2.9632010357382317</v>
      </c>
      <c r="D4" s="9" t="s">
        <v>23</v>
      </c>
      <c r="E4" s="62">
        <f>K12</f>
        <v>2.0978916985783442</v>
      </c>
      <c r="F4" s="8"/>
      <c r="G4" s="8"/>
      <c r="H4" s="8"/>
      <c r="I4" s="8"/>
      <c r="J4" s="3" t="s">
        <v>9</v>
      </c>
      <c r="K4" s="67">
        <f>'MMLM -Sept'!K4</f>
        <v>2.280367318727035</v>
      </c>
      <c r="L4" s="67">
        <f>'MMLM -Sept'!L4</f>
        <v>3.585781957196704</v>
      </c>
      <c r="M4" s="67">
        <f>'MMLM -Sept'!M4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1.6749457684033691</v>
      </c>
      <c r="D5" s="7"/>
      <c r="E5" s="7"/>
      <c r="F5" s="8"/>
      <c r="G5" s="8"/>
      <c r="H5" s="8"/>
      <c r="I5" s="8"/>
      <c r="J5" s="3" t="s">
        <v>10</v>
      </c>
      <c r="K5" s="67">
        <f>'MMLM -Sept'!K5</f>
        <v>2.3054100269386275</v>
      </c>
      <c r="L5" s="67">
        <f>'MMLM -Sept'!L5</f>
        <v>3.5269485300558232</v>
      </c>
      <c r="M5" s="67">
        <f>'MMLM -Sept'!M5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'MMLM -Sept'!K6</f>
        <v>2.194128635336503</v>
      </c>
      <c r="L6" s="67">
        <f>'MMLM -Sept'!L6</f>
        <v>2.9896248672573726</v>
      </c>
      <c r="M6" s="67">
        <f>'MMLM -Sept'!M6</f>
        <v>1.8449966193373881</v>
      </c>
    </row>
    <row r="7" spans="1:13" ht="15.75">
      <c r="A7" s="7"/>
      <c r="B7" s="25">
        <f>1+1/(12*C5)+1/(288*C5*C5)-139/(51840*C5*C5*C5)</f>
        <v>1.0504199071585483</v>
      </c>
      <c r="C7" s="13" t="s">
        <v>26</v>
      </c>
      <c r="D7" s="12"/>
      <c r="E7" s="12"/>
      <c r="J7" s="3" t="s">
        <v>12</v>
      </c>
      <c r="K7" s="67">
        <f>'MMLM -Sept'!K7</f>
        <v>2.1969367993474798</v>
      </c>
      <c r="L7" s="67">
        <f>'MMLM -Sept'!L7</f>
        <v>3.5170878310813194</v>
      </c>
      <c r="M7" s="67">
        <f>'MMLM -Sept'!M7</f>
        <v>1.8621820615795657</v>
      </c>
    </row>
    <row r="8" spans="1:13" ht="15.75">
      <c r="A8" s="7"/>
      <c r="B8" s="26">
        <f>EXP(-C5)</f>
        <v>0.18731833777904022</v>
      </c>
      <c r="C8" s="14"/>
      <c r="D8" s="7"/>
      <c r="E8" s="7"/>
      <c r="G8" s="96"/>
      <c r="I8" s="15" t="s">
        <v>50</v>
      </c>
      <c r="J8" s="3" t="s">
        <v>13</v>
      </c>
      <c r="K8" s="67">
        <f>'MMLM -Sept'!K8</f>
        <v>2.1073660781092078</v>
      </c>
      <c r="L8" s="67">
        <f>'MMLM -Sept'!L8</f>
        <v>3.3660663895578349</v>
      </c>
      <c r="M8" s="67">
        <f>'MMLM -Sept'!M8</f>
        <v>1.7795307443365633</v>
      </c>
    </row>
    <row r="9" spans="1:13" ht="15.75">
      <c r="A9" s="7"/>
      <c r="B9" s="27">
        <f>POWER(C5,C5-1)</f>
        <v>1.416407958509007</v>
      </c>
      <c r="C9" s="16"/>
      <c r="D9" s="7"/>
      <c r="E9" s="7"/>
      <c r="F9" s="20">
        <f>E20/I9</f>
        <v>0.39323128583775774</v>
      </c>
      <c r="G9" s="97"/>
      <c r="I9" s="63">
        <f>M12</f>
        <v>1.7494152046783538</v>
      </c>
      <c r="J9" s="3" t="s">
        <v>14</v>
      </c>
      <c r="K9" s="67">
        <f>'MMLM -Sept'!K9</f>
        <v>2.0908902709580235</v>
      </c>
      <c r="L9" s="67">
        <f>'MMLM -Sept'!L9</f>
        <v>3.4321113165871555</v>
      </c>
      <c r="M9" s="67">
        <f>'MMLM -Sept'!M9</f>
        <v>1.7734685255597809</v>
      </c>
    </row>
    <row r="10" spans="1:13" ht="15.75">
      <c r="A10" s="7"/>
      <c r="B10" s="28">
        <f>SQRT(C5*2*22/7)</f>
        <v>3.2447234927262674</v>
      </c>
      <c r="C10" s="17"/>
      <c r="D10" s="7"/>
      <c r="E10" s="7"/>
      <c r="G10" s="97"/>
      <c r="J10" s="3" t="s">
        <v>15</v>
      </c>
      <c r="K10" s="67">
        <f>'MMLM -Sept'!K10</f>
        <v>2.0948802239264466</v>
      </c>
      <c r="L10" s="67">
        <f>'MMLM -Sept'!L10</f>
        <v>2.806047858328137</v>
      </c>
      <c r="M10" s="67">
        <f>'MMLM -Sept'!M10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6.1478765686614464E-2</v>
      </c>
      <c r="H11" s="60" t="s">
        <v>45</v>
      </c>
      <c r="I11" s="60"/>
      <c r="J11" s="3" t="s">
        <v>16</v>
      </c>
      <c r="K11" s="67">
        <f>'MMLM -Sept'!K11</f>
        <v>1.9120310166839609</v>
      </c>
      <c r="L11" s="67">
        <f>'MMLM -Sept'!L11</f>
        <v>3.2386464319502646</v>
      </c>
      <c r="M11" s="67">
        <f>'MMLM -Sept'!M11</f>
        <v>1.5898268398268449</v>
      </c>
    </row>
    <row r="12" spans="1:13" ht="21">
      <c r="A12" s="4" t="s">
        <v>27</v>
      </c>
      <c r="B12" s="29">
        <f>B7*B8*B9*B10</f>
        <v>0.90429325302312946</v>
      </c>
      <c r="C12" s="98"/>
      <c r="D12" s="98"/>
      <c r="E12" s="10"/>
      <c r="F12" t="s">
        <v>42</v>
      </c>
      <c r="G12" s="57">
        <f>(H17-I9)*(H17-I9)</f>
        <v>1.5178348407110746E-2</v>
      </c>
      <c r="H12" s="60" t="s">
        <v>46</v>
      </c>
      <c r="I12" s="60">
        <f>SQRT(G12)</f>
        <v>0.1232004399631379</v>
      </c>
      <c r="J12" s="3" t="s">
        <v>17</v>
      </c>
      <c r="K12" s="67">
        <f>'MMLM -Sept'!K12</f>
        <v>2.0978916985783442</v>
      </c>
      <c r="L12" s="67">
        <f>'MMLM -Sept'!L12</f>
        <v>2.9632010357382317</v>
      </c>
      <c r="M12" s="67">
        <f>'MMLM -Sept'!M12</f>
        <v>1.7494152046783538</v>
      </c>
    </row>
    <row r="13" spans="1:13" ht="18.75">
      <c r="A13" s="7"/>
      <c r="B13" s="22" t="s">
        <v>22</v>
      </c>
      <c r="C13" s="10">
        <f>C4</f>
        <v>2.9632010357382317</v>
      </c>
      <c r="D13" s="9" t="s">
        <v>23</v>
      </c>
      <c r="E13" s="10">
        <f>E4</f>
        <v>2.0978916985783442</v>
      </c>
      <c r="F13" t="s">
        <v>43</v>
      </c>
      <c r="G13" s="57">
        <f>(H17-G2)*(H17-G2)</f>
        <v>1.5562232958541406E-2</v>
      </c>
      <c r="H13" s="60" t="s">
        <v>47</v>
      </c>
      <c r="I13" s="61">
        <f>1-G12/G13</f>
        <v>2.4667703693509124E-2</v>
      </c>
      <c r="J13" s="3" t="s">
        <v>18</v>
      </c>
      <c r="K13" s="67">
        <f>'MMLM -Sept'!K13</f>
        <v>2.1128676793569645</v>
      </c>
      <c r="L13" s="67">
        <f>'MMLM -Sept'!L13</f>
        <v>2.8165729316829431</v>
      </c>
      <c r="M13" s="67">
        <f>'MMLM -Sept'!M13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1.3374728842016845</v>
      </c>
      <c r="D14" s="7"/>
      <c r="E14" s="7"/>
      <c r="F14" s="99" t="s">
        <v>32</v>
      </c>
      <c r="G14" s="100"/>
      <c r="H14" s="59">
        <f>E13*E13*(B12-B20)</f>
        <v>0.47324051724659938</v>
      </c>
      <c r="J14" s="3" t="s">
        <v>19</v>
      </c>
      <c r="K14" s="67">
        <f>'MMLM -Sept'!K14</f>
        <v>2.1171410295123643</v>
      </c>
      <c r="L14" s="67">
        <f>'MMLM -Sept'!L14</f>
        <v>3.1580727435936415</v>
      </c>
      <c r="M14" s="67">
        <f>'MMLM -Sept'!M14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'MMLM -Sept'!K15</f>
        <v>2.1465766442412755</v>
      </c>
      <c r="L15" s="67">
        <f>'MMLM -Sept'!L15</f>
        <v>3.292514632563972</v>
      </c>
      <c r="M15" s="67">
        <f>'MMLM -Sept'!M15</f>
        <v>1.809278652257581</v>
      </c>
    </row>
    <row r="16" spans="1:13">
      <c r="A16" s="7"/>
      <c r="B16" s="25">
        <f>1+1/(12*C14)+1/(288*C14*C14)-139/(51840*C14*C14*C14)</f>
        <v>1.0631268986414193</v>
      </c>
      <c r="C16" s="13" t="s">
        <v>26</v>
      </c>
      <c r="D16" s="12"/>
      <c r="E16" s="12"/>
    </row>
    <row r="17" spans="1:15" ht="21">
      <c r="A17" s="7"/>
      <c r="B17" s="26">
        <f>EXP(-C14)</f>
        <v>0.26250821972524363</v>
      </c>
      <c r="C17" s="14"/>
      <c r="D17" s="7"/>
      <c r="E17" s="7"/>
      <c r="F17" s="99" t="s">
        <v>51</v>
      </c>
      <c r="G17" s="100"/>
      <c r="H17" s="35">
        <f>E13*B21</f>
        <v>1.8726156446414917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1.1031072995430613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2.9632010357382317</v>
      </c>
      <c r="L18" s="54">
        <f>E4</f>
        <v>2.0978916985783442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2.8994779555951129</v>
      </c>
      <c r="C19" s="17"/>
      <c r="D19" s="7"/>
      <c r="E19" s="7"/>
      <c r="F19" s="33"/>
      <c r="G19" s="34"/>
      <c r="J19" s="7">
        <v>0.25</v>
      </c>
      <c r="K19" s="50">
        <f>K18</f>
        <v>2.9632010357382317</v>
      </c>
      <c r="L19" s="50">
        <f>L18</f>
        <v>2.0978916985783442</v>
      </c>
      <c r="M19" s="51">
        <f>N19-N18</f>
        <v>1.8283947541739565E-3</v>
      </c>
      <c r="N19" s="52">
        <f t="shared" ref="N19:N49" si="0">WEIBULL(J19,K19,L19,TRUE)</f>
        <v>1.8283947541739565E-3</v>
      </c>
      <c r="O19">
        <f t="shared" ref="O19:O62" si="1">J19*M19</f>
        <v>4.5709868854348912E-4</v>
      </c>
    </row>
    <row r="20" spans="1:15" ht="21">
      <c r="A20" s="4" t="s">
        <v>29</v>
      </c>
      <c r="B20" s="29">
        <f>B21*B21</f>
        <v>0.7967666832585989</v>
      </c>
      <c r="C20" s="88" t="s">
        <v>30</v>
      </c>
      <c r="D20" s="89"/>
      <c r="E20" s="10">
        <f>E13*SQRT(B12-B20)</f>
        <v>0.68792479039979315</v>
      </c>
      <c r="F20" s="34"/>
      <c r="G20" s="34"/>
      <c r="J20" s="7">
        <v>0.5</v>
      </c>
      <c r="K20" s="50">
        <f t="shared" ref="K20:L35" si="2">K19</f>
        <v>2.9632010357382317</v>
      </c>
      <c r="L20" s="50">
        <f t="shared" si="2"/>
        <v>2.0978916985783442</v>
      </c>
      <c r="M20" s="51">
        <f t="shared" ref="M20:M62" si="3">N20-N19</f>
        <v>1.2342076462874996E-2</v>
      </c>
      <c r="N20" s="52">
        <f t="shared" si="0"/>
        <v>1.4170471217048952E-2</v>
      </c>
      <c r="O20">
        <f t="shared" si="1"/>
        <v>6.1710382314374979E-3</v>
      </c>
    </row>
    <row r="21" spans="1:15" ht="21">
      <c r="A21" s="4" t="s">
        <v>31</v>
      </c>
      <c r="B21" s="29">
        <f>B16*B17*B18*B19</f>
        <v>0.89261788199576131</v>
      </c>
      <c r="C21" s="90"/>
      <c r="D21" s="91"/>
      <c r="E21" s="19"/>
      <c r="F21" s="37" t="s">
        <v>33</v>
      </c>
      <c r="G21" s="38">
        <f>I9-H17</f>
        <v>-0.1232004399631379</v>
      </c>
      <c r="J21" s="7">
        <v>0.75</v>
      </c>
      <c r="K21" s="50">
        <f t="shared" si="2"/>
        <v>2.9632010357382317</v>
      </c>
      <c r="L21" s="50">
        <f t="shared" si="2"/>
        <v>2.0978916985783442</v>
      </c>
      <c r="M21" s="51">
        <f t="shared" si="3"/>
        <v>3.2175258427890374E-2</v>
      </c>
      <c r="N21" s="52">
        <f t="shared" si="0"/>
        <v>4.6345729644939326E-2</v>
      </c>
      <c r="O21">
        <f t="shared" si="1"/>
        <v>2.4131443820917781E-2</v>
      </c>
    </row>
    <row r="22" spans="1:15">
      <c r="J22" s="7">
        <v>1</v>
      </c>
      <c r="K22" s="50">
        <f t="shared" si="2"/>
        <v>2.9632010357382317</v>
      </c>
      <c r="L22" s="50">
        <f t="shared" si="2"/>
        <v>2.0978916985783442</v>
      </c>
      <c r="M22" s="51">
        <f t="shared" si="3"/>
        <v>5.8983257922763932E-2</v>
      </c>
      <c r="N22" s="52">
        <f t="shared" si="0"/>
        <v>0.10532898756770326</v>
      </c>
      <c r="O22">
        <f t="shared" si="1"/>
        <v>5.8983257922763932E-2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2.9632010357382317</v>
      </c>
      <c r="L23" s="50">
        <f t="shared" si="2"/>
        <v>2.0978916985783442</v>
      </c>
      <c r="M23" s="51">
        <f t="shared" si="3"/>
        <v>8.8616226939202902E-2</v>
      </c>
      <c r="N23" s="52">
        <f t="shared" si="0"/>
        <v>0.19394521450690616</v>
      </c>
      <c r="O23">
        <f t="shared" si="1"/>
        <v>0.11077028367400363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1.9973643238270502</v>
      </c>
      <c r="J24" s="7">
        <f t="shared" ref="J24:J55" si="4">J23+0.25</f>
        <v>1.5</v>
      </c>
      <c r="K24" s="50">
        <f t="shared" si="2"/>
        <v>2.9632010357382317</v>
      </c>
      <c r="L24" s="50">
        <f t="shared" si="2"/>
        <v>2.0978916985783442</v>
      </c>
      <c r="M24" s="51">
        <f t="shared" si="3"/>
        <v>0.11536998828094303</v>
      </c>
      <c r="N24" s="52">
        <f t="shared" si="0"/>
        <v>0.30931520278784919</v>
      </c>
      <c r="O24">
        <f t="shared" si="1"/>
        <v>0.17305498242141454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2.9632010357382317</v>
      </c>
      <c r="L25" s="50">
        <f t="shared" si="2"/>
        <v>2.0978916985783442</v>
      </c>
      <c r="M25" s="51">
        <f t="shared" si="3"/>
        <v>0.13320892758690173</v>
      </c>
      <c r="N25" s="52">
        <f t="shared" si="0"/>
        <v>0.44252413037475091</v>
      </c>
      <c r="O25">
        <f t="shared" si="1"/>
        <v>0.23311562327707802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2.9632010357382317</v>
      </c>
      <c r="L26" s="50">
        <f t="shared" si="2"/>
        <v>2.0978916985783442</v>
      </c>
      <c r="M26" s="51">
        <f t="shared" si="3"/>
        <v>0.13767279224062334</v>
      </c>
      <c r="N26" s="52">
        <f t="shared" si="0"/>
        <v>0.58019692261537426</v>
      </c>
      <c r="O26">
        <f t="shared" si="1"/>
        <v>0.27534558448124669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2.9632010357382317</v>
      </c>
      <c r="L27" s="50">
        <f t="shared" si="2"/>
        <v>2.0978916985783442</v>
      </c>
      <c r="M27" s="51">
        <f t="shared" si="3"/>
        <v>0.12765501567136051</v>
      </c>
      <c r="N27" s="52">
        <f t="shared" si="0"/>
        <v>0.70785193828673476</v>
      </c>
      <c r="O27">
        <f t="shared" si="1"/>
        <v>0.28722378526056114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2.9632010357382317</v>
      </c>
      <c r="L28" s="50">
        <f t="shared" si="2"/>
        <v>2.0978916985783442</v>
      </c>
      <c r="M28" s="51">
        <f t="shared" si="3"/>
        <v>0.10603287609322964</v>
      </c>
      <c r="N28" s="52">
        <f t="shared" si="0"/>
        <v>0.81388481437996441</v>
      </c>
      <c r="O28">
        <f t="shared" si="1"/>
        <v>0.26508219023307411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2.9632010357382317</v>
      </c>
      <c r="L29" s="50">
        <f t="shared" si="2"/>
        <v>2.0978916985783442</v>
      </c>
      <c r="M29" s="51">
        <f t="shared" si="3"/>
        <v>7.8596870573412136E-2</v>
      </c>
      <c r="N29" s="52">
        <f t="shared" si="0"/>
        <v>0.89248168495337654</v>
      </c>
      <c r="O29">
        <f t="shared" si="1"/>
        <v>0.21614139407688338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2.9632010357382317</v>
      </c>
      <c r="L30" s="50">
        <f t="shared" si="2"/>
        <v>2.0978916985783442</v>
      </c>
      <c r="M30" s="51">
        <f t="shared" si="3"/>
        <v>5.1720078976589257E-2</v>
      </c>
      <c r="N30" s="52">
        <f t="shared" si="0"/>
        <v>0.9442017639299658</v>
      </c>
      <c r="O30">
        <f t="shared" si="1"/>
        <v>0.15516023692976777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2.9632010357382317</v>
      </c>
      <c r="L31" s="50">
        <f t="shared" si="2"/>
        <v>2.0978916985783442</v>
      </c>
      <c r="M31" s="51">
        <f t="shared" si="3"/>
        <v>3.0027602789632457E-2</v>
      </c>
      <c r="N31" s="52">
        <f t="shared" si="0"/>
        <v>0.97422936671959826</v>
      </c>
      <c r="O31">
        <f t="shared" si="1"/>
        <v>9.7589709066305486E-2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2.9632010357382317</v>
      </c>
      <c r="L32" s="50">
        <f t="shared" si="2"/>
        <v>2.0978916985783442</v>
      </c>
      <c r="M32" s="51">
        <f t="shared" si="3"/>
        <v>1.527670655534108E-2</v>
      </c>
      <c r="N32" s="52">
        <f t="shared" si="0"/>
        <v>0.98950607327493934</v>
      </c>
      <c r="O32">
        <f t="shared" si="1"/>
        <v>5.3468472943693779E-2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2.9632010357382317</v>
      </c>
      <c r="L33" s="50">
        <f t="shared" si="2"/>
        <v>2.0978916985783442</v>
      </c>
      <c r="M33" s="51">
        <f t="shared" si="3"/>
        <v>6.7613178113223871E-3</v>
      </c>
      <c r="N33" s="52">
        <f t="shared" si="0"/>
        <v>0.99626739108626172</v>
      </c>
      <c r="O33">
        <f t="shared" si="1"/>
        <v>2.5354941792458952E-2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2.9632010357382317</v>
      </c>
      <c r="L34" s="50">
        <f t="shared" si="2"/>
        <v>2.0978916985783442</v>
      </c>
      <c r="M34" s="51">
        <f t="shared" si="3"/>
        <v>2.583629290855094E-3</v>
      </c>
      <c r="N34" s="52">
        <f t="shared" si="0"/>
        <v>0.99885102037711682</v>
      </c>
      <c r="O34">
        <f t="shared" si="1"/>
        <v>1.0334517163420376E-2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2.9632010357382317</v>
      </c>
      <c r="L35" s="50">
        <f t="shared" si="2"/>
        <v>2.0978916985783442</v>
      </c>
      <c r="M35" s="51">
        <f t="shared" si="3"/>
        <v>8.4572230027712969E-4</v>
      </c>
      <c r="N35" s="52">
        <f t="shared" si="0"/>
        <v>0.99969674267739395</v>
      </c>
      <c r="O35">
        <f t="shared" si="1"/>
        <v>3.5943197761778012E-3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2.9632010357382317</v>
      </c>
      <c r="L36" s="50">
        <f t="shared" si="5"/>
        <v>2.0978916985783442</v>
      </c>
      <c r="M36" s="51">
        <f t="shared" si="3"/>
        <v>2.3525990553951992E-4</v>
      </c>
      <c r="N36" s="52">
        <f t="shared" si="0"/>
        <v>0.99993200258293347</v>
      </c>
      <c r="O36">
        <f t="shared" si="1"/>
        <v>1.0586695749278396E-3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2.9632010357382317</v>
      </c>
      <c r="L37" s="50">
        <f t="shared" si="5"/>
        <v>2.0978916985783442</v>
      </c>
      <c r="M37" s="51">
        <f t="shared" si="3"/>
        <v>5.516384955650544E-5</v>
      </c>
      <c r="N37" s="52">
        <f t="shared" si="0"/>
        <v>0.99998716643248997</v>
      </c>
      <c r="O37">
        <f t="shared" si="1"/>
        <v>2.6202828539340084E-4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2.9632010357382317</v>
      </c>
      <c r="L38" s="50">
        <f t="shared" si="5"/>
        <v>2.0978916985783442</v>
      </c>
      <c r="M38" s="51">
        <f t="shared" si="3"/>
        <v>1.0813452220537201E-5</v>
      </c>
      <c r="N38" s="52">
        <f t="shared" si="0"/>
        <v>0.99999797988471051</v>
      </c>
      <c r="O38">
        <f t="shared" si="1"/>
        <v>5.4067261102686004E-5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2.9632010357382317</v>
      </c>
      <c r="L39" s="50">
        <f t="shared" si="5"/>
        <v>2.0978916985783442</v>
      </c>
      <c r="M39" s="51">
        <f t="shared" si="3"/>
        <v>1.7573389005098861E-6</v>
      </c>
      <c r="N39" s="52">
        <f t="shared" si="0"/>
        <v>0.99999973722361102</v>
      </c>
      <c r="O39">
        <f t="shared" si="1"/>
        <v>9.2260292276769018E-6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2.9632010357382317</v>
      </c>
      <c r="L40" s="50">
        <f t="shared" si="5"/>
        <v>2.0978916985783442</v>
      </c>
      <c r="M40" s="51">
        <f t="shared" si="3"/>
        <v>2.34787029818051E-7</v>
      </c>
      <c r="N40" s="52">
        <f t="shared" si="0"/>
        <v>0.99999997201064084</v>
      </c>
      <c r="O40">
        <f t="shared" si="1"/>
        <v>1.2913286639992805E-6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2.9632010357382317</v>
      </c>
      <c r="L41" s="50">
        <f t="shared" si="5"/>
        <v>2.0978916985783442</v>
      </c>
      <c r="M41" s="51">
        <f t="shared" si="3"/>
        <v>2.5570458750401315E-8</v>
      </c>
      <c r="N41" s="52">
        <f t="shared" si="0"/>
        <v>0.99999999758109959</v>
      </c>
      <c r="O41">
        <f t="shared" si="1"/>
        <v>1.4703013781480756E-7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2.9632010357382317</v>
      </c>
      <c r="L42" s="50">
        <f t="shared" si="5"/>
        <v>2.0978916985783442</v>
      </c>
      <c r="M42" s="51">
        <f t="shared" si="3"/>
        <v>2.2508305219659519E-9</v>
      </c>
      <c r="N42" s="52">
        <f t="shared" si="0"/>
        <v>0.99999999983193011</v>
      </c>
      <c r="O42">
        <f t="shared" si="1"/>
        <v>1.3504983131795711E-8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2.9632010357382317</v>
      </c>
      <c r="L43" s="50">
        <f t="shared" si="5"/>
        <v>2.0978916985783442</v>
      </c>
      <c r="M43" s="51">
        <f t="shared" si="3"/>
        <v>1.5876644443579835E-10</v>
      </c>
      <c r="N43" s="52">
        <f t="shared" si="0"/>
        <v>0.99999999999069655</v>
      </c>
      <c r="O43">
        <f t="shared" si="1"/>
        <v>9.9229027772373968E-10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2.9632010357382317</v>
      </c>
      <c r="L44" s="50">
        <f t="shared" si="5"/>
        <v>2.0978916985783442</v>
      </c>
      <c r="M44" s="51">
        <f t="shared" si="3"/>
        <v>8.8968832301361545E-12</v>
      </c>
      <c r="N44" s="52">
        <f t="shared" si="0"/>
        <v>0.99999999999959344</v>
      </c>
      <c r="O44">
        <f t="shared" si="1"/>
        <v>5.7829740995885004E-11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2.9632010357382317</v>
      </c>
      <c r="L45" s="50">
        <f t="shared" si="5"/>
        <v>2.0978916985783442</v>
      </c>
      <c r="M45" s="51">
        <f t="shared" si="3"/>
        <v>3.9268588380991787E-13</v>
      </c>
      <c r="N45" s="52">
        <f t="shared" si="0"/>
        <v>0.99999999999998612</v>
      </c>
      <c r="O45">
        <f t="shared" si="1"/>
        <v>2.6506297157169456E-12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2.9632010357382317</v>
      </c>
      <c r="L46" s="50">
        <f t="shared" si="5"/>
        <v>2.0978916985783442</v>
      </c>
      <c r="M46" s="51">
        <f t="shared" si="3"/>
        <v>1.354472090042691E-14</v>
      </c>
      <c r="N46" s="52">
        <f t="shared" si="0"/>
        <v>0.99999999999999967</v>
      </c>
      <c r="O46">
        <f t="shared" si="1"/>
        <v>9.4813046302988369E-14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2.9632010357382317</v>
      </c>
      <c r="L47" s="50">
        <f t="shared" si="5"/>
        <v>2.0978916985783442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2.9632010357382317</v>
      </c>
      <c r="L48" s="50">
        <f t="shared" si="5"/>
        <v>2.0978916985783442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2.9632010357382317</v>
      </c>
      <c r="L49" s="50">
        <f t="shared" si="5"/>
        <v>2.0978916985783442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2.9632010357382317</v>
      </c>
      <c r="L50" s="50">
        <f t="shared" si="5"/>
        <v>2.0978916985783442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2.9632010357382317</v>
      </c>
      <c r="L51" s="50">
        <f t="shared" si="5"/>
        <v>2.0978916985783442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2.9632010357382317</v>
      </c>
      <c r="L52" s="50">
        <f t="shared" si="7"/>
        <v>2.0978916985783442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2.9632010357382317</v>
      </c>
      <c r="L53" s="50">
        <f t="shared" si="7"/>
        <v>2.0978916985783442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2.9632010357382317</v>
      </c>
      <c r="L54" s="50">
        <f t="shared" si="7"/>
        <v>2.0978916985783442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2.9632010357382317</v>
      </c>
      <c r="L55" s="50">
        <f t="shared" si="7"/>
        <v>2.0978916985783442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2.9632010357382317</v>
      </c>
      <c r="L56" s="50">
        <f t="shared" si="7"/>
        <v>2.0978916985783442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2.9632010357382317</v>
      </c>
      <c r="L57" s="50">
        <f t="shared" si="7"/>
        <v>2.0978916985783442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2.9632010357382317</v>
      </c>
      <c r="L58" s="50">
        <f t="shared" si="7"/>
        <v>2.0978916985783442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2.9632010357382317</v>
      </c>
      <c r="L59" s="50">
        <f t="shared" si="7"/>
        <v>2.0978916985783442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2.9632010357382317</v>
      </c>
      <c r="L60" s="50">
        <f t="shared" si="7"/>
        <v>2.0978916985783442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2.9632010357382317</v>
      </c>
      <c r="L61" s="50">
        <f t="shared" si="7"/>
        <v>2.0978916985783442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2.9632010357382317</v>
      </c>
      <c r="L62" s="50">
        <f t="shared" si="7"/>
        <v>2.0978916985783442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2.0068241146835333</v>
      </c>
      <c r="I2" s="56">
        <f>G2-I9</f>
        <v>0.25645481474775877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'MMLM -Oct'!K3</f>
        <v>2.2599215768385785</v>
      </c>
      <c r="L3" s="67">
        <f>'MMLM -Oct'!L3</f>
        <v>4.1141304450699314</v>
      </c>
      <c r="M3" s="67">
        <f>'MMLM -Oct'!M3</f>
        <v>1.9457708871662234</v>
      </c>
    </row>
    <row r="4" spans="1:13" ht="18.75">
      <c r="A4" s="7"/>
      <c r="B4" s="22" t="s">
        <v>22</v>
      </c>
      <c r="C4" s="62">
        <f>L13</f>
        <v>2.8165729316829431</v>
      </c>
      <c r="D4" s="9" t="s">
        <v>23</v>
      </c>
      <c r="E4" s="62">
        <f>K13</f>
        <v>2.1128676793569645</v>
      </c>
      <c r="F4" s="8"/>
      <c r="G4" s="8"/>
      <c r="H4" s="8"/>
      <c r="I4" s="8"/>
      <c r="J4" s="3" t="s">
        <v>9</v>
      </c>
      <c r="K4" s="67">
        <f>'MMLM -Oct'!K4</f>
        <v>2.280367318727035</v>
      </c>
      <c r="L4" s="67">
        <f>'MMLM -Oct'!L4</f>
        <v>3.585781957196704</v>
      </c>
      <c r="M4" s="67">
        <f>'MMLM -Oct'!M4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1.7100828022248198</v>
      </c>
      <c r="D5" s="7"/>
      <c r="E5" s="7"/>
      <c r="F5" s="8"/>
      <c r="G5" s="8"/>
      <c r="H5" s="8"/>
      <c r="I5" s="8"/>
      <c r="J5" s="3" t="s">
        <v>10</v>
      </c>
      <c r="K5" s="67">
        <f>'MMLM -Oct'!K5</f>
        <v>2.3054100269386275</v>
      </c>
      <c r="L5" s="67">
        <f>'MMLM -Oct'!L5</f>
        <v>3.5269485300558232</v>
      </c>
      <c r="M5" s="67">
        <f>'MMLM -Oct'!M5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'MMLM -Oct'!K6</f>
        <v>2.194128635336503</v>
      </c>
      <c r="L6" s="67">
        <f>'MMLM -Oct'!L6</f>
        <v>2.9896248672573726</v>
      </c>
      <c r="M6" s="67">
        <f>'MMLM -Oct'!M6</f>
        <v>1.8449966193373881</v>
      </c>
    </row>
    <row r="7" spans="1:13" ht="15.75">
      <c r="A7" s="7"/>
      <c r="B7" s="25">
        <f>1+1/(12*C5)+1/(288*C5*C5)-139/(51840*C5*C5*C5)</f>
        <v>1.04938175380817</v>
      </c>
      <c r="C7" s="13" t="s">
        <v>26</v>
      </c>
      <c r="D7" s="12"/>
      <c r="E7" s="12"/>
      <c r="J7" s="3" t="s">
        <v>12</v>
      </c>
      <c r="K7" s="67">
        <f>'MMLM -Oct'!K7</f>
        <v>2.1969367993474798</v>
      </c>
      <c r="L7" s="67">
        <f>'MMLM -Oct'!L7</f>
        <v>3.5170878310813194</v>
      </c>
      <c r="M7" s="67">
        <f>'MMLM -Oct'!M7</f>
        <v>1.8621820615795657</v>
      </c>
    </row>
    <row r="8" spans="1:13" ht="15.75">
      <c r="A8" s="7"/>
      <c r="B8" s="26">
        <f>EXP(-C5)</f>
        <v>0.18085081714710927</v>
      </c>
      <c r="C8" s="14"/>
      <c r="D8" s="7"/>
      <c r="E8" s="7"/>
      <c r="G8" s="96"/>
      <c r="I8" s="15" t="s">
        <v>50</v>
      </c>
      <c r="J8" s="3" t="s">
        <v>13</v>
      </c>
      <c r="K8" s="67">
        <f>'MMLM -Oct'!K8</f>
        <v>2.1073660781092078</v>
      </c>
      <c r="L8" s="67">
        <f>'MMLM -Oct'!L8</f>
        <v>3.3660663895578349</v>
      </c>
      <c r="M8" s="67">
        <f>'MMLM -Oct'!M8</f>
        <v>1.7795307443365633</v>
      </c>
    </row>
    <row r="9" spans="1:13" ht="15.75">
      <c r="A9" s="7"/>
      <c r="B9" s="27">
        <f>POWER(C5,C5-1)</f>
        <v>1.4637316491228363</v>
      </c>
      <c r="C9" s="16"/>
      <c r="D9" s="7"/>
      <c r="E9" s="7"/>
      <c r="F9" s="20">
        <f>E20/I9</f>
        <v>0.41337937509763928</v>
      </c>
      <c r="G9" s="97"/>
      <c r="I9" s="63">
        <f>M13</f>
        <v>1.7503692999357745</v>
      </c>
      <c r="J9" s="3" t="s">
        <v>14</v>
      </c>
      <c r="K9" s="67">
        <f>'MMLM -Oct'!K9</f>
        <v>2.0908902709580235</v>
      </c>
      <c r="L9" s="67">
        <f>'MMLM -Oct'!L9</f>
        <v>3.4321113165871555</v>
      </c>
      <c r="M9" s="67">
        <f>'MMLM -Oct'!M9</f>
        <v>1.7734685255597809</v>
      </c>
    </row>
    <row r="10" spans="1:13" ht="15.75">
      <c r="A10" s="7"/>
      <c r="B10" s="28">
        <f>SQRT(C5*2*22/7)</f>
        <v>3.278580775228646</v>
      </c>
      <c r="C10" s="17"/>
      <c r="D10" s="7"/>
      <c r="E10" s="7"/>
      <c r="G10" s="97"/>
      <c r="J10" s="3" t="s">
        <v>15</v>
      </c>
      <c r="K10" s="67">
        <f>'MMLM -Oct'!K10</f>
        <v>2.0948802239264466</v>
      </c>
      <c r="L10" s="67">
        <f>'MMLM -Oct'!L10</f>
        <v>2.806047858328137</v>
      </c>
      <c r="M10" s="67">
        <f>'MMLM -Oct'!M10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6.5769072007307278E-2</v>
      </c>
      <c r="H11" s="60" t="s">
        <v>45</v>
      </c>
      <c r="I11" s="60"/>
      <c r="J11" s="3" t="s">
        <v>16</v>
      </c>
      <c r="K11" s="67">
        <f>'MMLM -Oct'!K11</f>
        <v>1.9120310166839609</v>
      </c>
      <c r="L11" s="67">
        <f>'MMLM -Oct'!L11</f>
        <v>3.2386464319502646</v>
      </c>
      <c r="M11" s="67">
        <f>'MMLM -Oct'!M11</f>
        <v>1.5898268398268449</v>
      </c>
    </row>
    <row r="12" spans="1:13" ht="21">
      <c r="A12" s="4" t="s">
        <v>27</v>
      </c>
      <c r="B12" s="29">
        <f>B7*B8*B9*B10</f>
        <v>0.91075452003108981</v>
      </c>
      <c r="C12" s="98"/>
      <c r="D12" s="98"/>
      <c r="E12" s="10"/>
      <c r="F12" t="s">
        <v>42</v>
      </c>
      <c r="G12" s="57">
        <f>(H17-I9)*(H17-I9)</f>
        <v>1.7349498513000654E-2</v>
      </c>
      <c r="H12" s="60" t="s">
        <v>46</v>
      </c>
      <c r="I12" s="60">
        <f>SQRT(G12)</f>
        <v>0.13171749509082176</v>
      </c>
      <c r="J12" s="3" t="s">
        <v>17</v>
      </c>
      <c r="K12" s="67">
        <f>'MMLM -Oct'!K12</f>
        <v>2.0978916985783442</v>
      </c>
      <c r="L12" s="67">
        <f>'MMLM -Oct'!L12</f>
        <v>2.9632010357382317</v>
      </c>
      <c r="M12" s="67">
        <f>'MMLM -Oct'!M12</f>
        <v>1.7494152046783538</v>
      </c>
    </row>
    <row r="13" spans="1:13" ht="18.75">
      <c r="A13" s="7"/>
      <c r="B13" s="22" t="s">
        <v>22</v>
      </c>
      <c r="C13" s="10">
        <f>C4</f>
        <v>2.8165729316829431</v>
      </c>
      <c r="D13" s="9" t="s">
        <v>23</v>
      </c>
      <c r="E13" s="10">
        <f>E4</f>
        <v>2.1128676793569645</v>
      </c>
      <c r="F13" t="s">
        <v>43</v>
      </c>
      <c r="G13" s="57">
        <f>(H17-G2)*(H17-G2)</f>
        <v>1.5559398915196886E-2</v>
      </c>
      <c r="H13" s="60" t="s">
        <v>47</v>
      </c>
      <c r="I13" s="61">
        <f>1-G12/G13</f>
        <v>-0.11504940567179456</v>
      </c>
      <c r="J13" s="3" t="s">
        <v>18</v>
      </c>
      <c r="K13" s="67">
        <f>'MMLM -Oct'!K13</f>
        <v>2.1128676793569645</v>
      </c>
      <c r="L13" s="67">
        <f>'MMLM -Oct'!L13</f>
        <v>2.8165729316829431</v>
      </c>
      <c r="M13" s="67">
        <f>'MMLM -Oct'!M13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1.3550414011124099</v>
      </c>
      <c r="D14" s="7"/>
      <c r="E14" s="7"/>
      <c r="F14" s="99" t="s">
        <v>32</v>
      </c>
      <c r="G14" s="100"/>
      <c r="H14" s="59">
        <f>E13*E13*(B12-B20)</f>
        <v>0.5235485774554629</v>
      </c>
      <c r="J14" s="3" t="s">
        <v>19</v>
      </c>
      <c r="K14" s="67">
        <f>'MMLM -Oct'!K14</f>
        <v>2.1171410295123643</v>
      </c>
      <c r="L14" s="67">
        <f>'MMLM -Oct'!L14</f>
        <v>3.1580727435936415</v>
      </c>
      <c r="M14" s="67">
        <f>'MMLM -Oct'!M14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'MMLM -Oct'!K15</f>
        <v>2.1465766442412755</v>
      </c>
      <c r="L15" s="67">
        <f>'MMLM -Oct'!L15</f>
        <v>3.292514632563972</v>
      </c>
      <c r="M15" s="67">
        <f>'MMLM -Oct'!M15</f>
        <v>1.809278652257581</v>
      </c>
    </row>
    <row r="16" spans="1:13">
      <c r="A16" s="7"/>
      <c r="B16" s="25">
        <f>1+1/(12*C14)+1/(288*C14*C14)-139/(51840*C14*C14*C14)</f>
        <v>1.0623120975318314</v>
      </c>
      <c r="C16" s="13" t="s">
        <v>26</v>
      </c>
      <c r="D16" s="12"/>
      <c r="E16" s="12"/>
    </row>
    <row r="17" spans="1:15" ht="21">
      <c r="A17" s="7"/>
      <c r="B17" s="26">
        <f>EXP(-C14)</f>
        <v>0.25793661536795676</v>
      </c>
      <c r="C17" s="14"/>
      <c r="D17" s="7"/>
      <c r="E17" s="7"/>
      <c r="F17" s="99" t="s">
        <v>51</v>
      </c>
      <c r="G17" s="100"/>
      <c r="H17" s="35">
        <f>E13*B21</f>
        <v>1.8820867950265963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1.1139062055787605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2.8165729316829431</v>
      </c>
      <c r="L18" s="54">
        <f>E4</f>
        <v>2.1128676793569645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2.9184590270734616</v>
      </c>
      <c r="C19" s="17"/>
      <c r="D19" s="7"/>
      <c r="E19" s="7"/>
      <c r="F19" s="33"/>
      <c r="G19" s="34"/>
      <c r="J19" s="7">
        <v>0.25</v>
      </c>
      <c r="K19" s="50">
        <f>K18</f>
        <v>2.8165729316829431</v>
      </c>
      <c r="L19" s="50">
        <f>L18</f>
        <v>2.1128676793569645</v>
      </c>
      <c r="M19" s="51">
        <f>N19-N18</f>
        <v>2.4473474020819674E-3</v>
      </c>
      <c r="N19" s="52">
        <f t="shared" ref="N19:N49" si="0">WEIBULL(J19,K19,L19,TRUE)</f>
        <v>2.4473474020819674E-3</v>
      </c>
      <c r="O19">
        <f t="shared" ref="O19:O62" si="1">J19*M19</f>
        <v>6.1183685052049186E-4</v>
      </c>
    </row>
    <row r="20" spans="1:15" ht="21">
      <c r="A20" s="4" t="s">
        <v>29</v>
      </c>
      <c r="B20" s="29">
        <f>B21*B21</f>
        <v>0.79347764521174646</v>
      </c>
      <c r="C20" s="88" t="s">
        <v>30</v>
      </c>
      <c r="D20" s="89"/>
      <c r="E20" s="10">
        <f>E13*SQRT(B12-B20)</f>
        <v>0.72356656739754277</v>
      </c>
      <c r="F20" s="34"/>
      <c r="G20" s="34"/>
      <c r="J20" s="7">
        <v>0.5</v>
      </c>
      <c r="K20" s="50">
        <f t="shared" ref="K20:L35" si="2">K19</f>
        <v>2.8165729316829431</v>
      </c>
      <c r="L20" s="50">
        <f t="shared" si="2"/>
        <v>2.1128676793569645</v>
      </c>
      <c r="M20" s="51">
        <f t="shared" ref="M20:M62" si="3">N20-N19</f>
        <v>1.4666886063294804E-2</v>
      </c>
      <c r="N20" s="52">
        <f t="shared" si="0"/>
        <v>1.7114233465376771E-2</v>
      </c>
      <c r="O20">
        <f t="shared" si="1"/>
        <v>7.333443031647402E-3</v>
      </c>
    </row>
    <row r="21" spans="1:15" ht="21">
      <c r="A21" s="4" t="s">
        <v>31</v>
      </c>
      <c r="B21" s="29">
        <f>B16*B17*B18*B19</f>
        <v>0.89077362175344332</v>
      </c>
      <c r="C21" s="90"/>
      <c r="D21" s="91"/>
      <c r="E21" s="19"/>
      <c r="F21" s="37" t="s">
        <v>33</v>
      </c>
      <c r="G21" s="38">
        <f>I9-H17</f>
        <v>-0.13171749509082176</v>
      </c>
      <c r="J21" s="7">
        <v>0.75</v>
      </c>
      <c r="K21" s="50">
        <f t="shared" si="2"/>
        <v>2.8165729316829431</v>
      </c>
      <c r="L21" s="50">
        <f t="shared" si="2"/>
        <v>2.1128676793569645</v>
      </c>
      <c r="M21" s="51">
        <f t="shared" si="3"/>
        <v>3.5533902431693742E-2</v>
      </c>
      <c r="N21" s="52">
        <f t="shared" si="0"/>
        <v>5.2648135897070514E-2</v>
      </c>
      <c r="O21">
        <f t="shared" si="1"/>
        <v>2.6650426823770307E-2</v>
      </c>
    </row>
    <row r="22" spans="1:15">
      <c r="J22" s="7">
        <v>1</v>
      </c>
      <c r="K22" s="50">
        <f t="shared" si="2"/>
        <v>2.8165729316829431</v>
      </c>
      <c r="L22" s="50">
        <f t="shared" si="2"/>
        <v>2.1128676793569645</v>
      </c>
      <c r="M22" s="51">
        <f t="shared" si="3"/>
        <v>6.185925830796557E-2</v>
      </c>
      <c r="N22" s="52">
        <f t="shared" si="0"/>
        <v>0.11450739420503608</v>
      </c>
      <c r="O22">
        <f t="shared" si="1"/>
        <v>6.185925830796557E-2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2.8165729316829431</v>
      </c>
      <c r="L23" s="50">
        <f t="shared" si="2"/>
        <v>2.1128676793569645</v>
      </c>
      <c r="M23" s="51">
        <f t="shared" si="3"/>
        <v>8.9365314434156518E-2</v>
      </c>
      <c r="N23" s="52">
        <f t="shared" si="0"/>
        <v>0.2038727086391926</v>
      </c>
      <c r="O23">
        <f t="shared" si="1"/>
        <v>0.11170664304269565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2.0068241146835333</v>
      </c>
      <c r="J24" s="7">
        <f t="shared" ref="J24:J55" si="4">J23+0.25</f>
        <v>1.5</v>
      </c>
      <c r="K24" s="50">
        <f t="shared" si="2"/>
        <v>2.8165729316829431</v>
      </c>
      <c r="L24" s="50">
        <f t="shared" si="2"/>
        <v>2.1128676793569645</v>
      </c>
      <c r="M24" s="51">
        <f t="shared" si="3"/>
        <v>0.11296281066012637</v>
      </c>
      <c r="N24" s="52">
        <f t="shared" si="0"/>
        <v>0.31683551929931897</v>
      </c>
      <c r="O24">
        <f t="shared" si="1"/>
        <v>0.16944421599018955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2.8165729316829431</v>
      </c>
      <c r="L25" s="50">
        <f t="shared" si="2"/>
        <v>2.1128676793569645</v>
      </c>
      <c r="M25" s="51">
        <f t="shared" si="3"/>
        <v>0.12782560456466519</v>
      </c>
      <c r="N25" s="52">
        <f t="shared" si="0"/>
        <v>0.44466112386398415</v>
      </c>
      <c r="O25">
        <f t="shared" si="1"/>
        <v>0.22369480798816407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2.8165729316829431</v>
      </c>
      <c r="L26" s="50">
        <f t="shared" si="2"/>
        <v>2.1128676793569645</v>
      </c>
      <c r="M26" s="51">
        <f t="shared" si="3"/>
        <v>0.13079282985253315</v>
      </c>
      <c r="N26" s="52">
        <f t="shared" si="0"/>
        <v>0.57545395371651731</v>
      </c>
      <c r="O26">
        <f t="shared" si="1"/>
        <v>0.26158565970506631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2.8165729316829431</v>
      </c>
      <c r="L27" s="50">
        <f t="shared" si="2"/>
        <v>2.1128676793569645</v>
      </c>
      <c r="M27" s="51">
        <f t="shared" si="3"/>
        <v>0.12147000465585278</v>
      </c>
      <c r="N27" s="52">
        <f t="shared" si="0"/>
        <v>0.69692395837237009</v>
      </c>
      <c r="O27">
        <f t="shared" si="1"/>
        <v>0.27330751047566876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2.8165729316829431</v>
      </c>
      <c r="L28" s="50">
        <f t="shared" si="2"/>
        <v>2.1128676793569645</v>
      </c>
      <c r="M28" s="51">
        <f t="shared" si="3"/>
        <v>0.10242808459168384</v>
      </c>
      <c r="N28" s="52">
        <f t="shared" si="0"/>
        <v>0.79935204296405393</v>
      </c>
      <c r="O28">
        <f t="shared" si="1"/>
        <v>0.25607021147920961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2.8165729316829431</v>
      </c>
      <c r="L29" s="50">
        <f t="shared" si="2"/>
        <v>2.1128676793569645</v>
      </c>
      <c r="M29" s="51">
        <f t="shared" si="3"/>
        <v>7.8290247279787062E-2</v>
      </c>
      <c r="N29" s="52">
        <f t="shared" si="0"/>
        <v>0.87764229024384099</v>
      </c>
      <c r="O29">
        <f t="shared" si="1"/>
        <v>0.21529818001941442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2.8165729316829431</v>
      </c>
      <c r="L30" s="50">
        <f t="shared" si="2"/>
        <v>2.1128676793569645</v>
      </c>
      <c r="M30" s="51">
        <f t="shared" si="3"/>
        <v>5.4084201340909188E-2</v>
      </c>
      <c r="N30" s="52">
        <f t="shared" si="0"/>
        <v>0.93172649158475018</v>
      </c>
      <c r="O30">
        <f t="shared" si="1"/>
        <v>0.16225260402272756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2.8165729316829431</v>
      </c>
      <c r="L31" s="50">
        <f t="shared" si="2"/>
        <v>2.1128676793569645</v>
      </c>
      <c r="M31" s="51">
        <f t="shared" si="3"/>
        <v>3.3643217756558319E-2</v>
      </c>
      <c r="N31" s="52">
        <f t="shared" si="0"/>
        <v>0.9653697093413085</v>
      </c>
      <c r="O31">
        <f t="shared" si="1"/>
        <v>0.10934045770881454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2.8165729316829431</v>
      </c>
      <c r="L32" s="50">
        <f t="shared" si="2"/>
        <v>2.1128676793569645</v>
      </c>
      <c r="M32" s="51">
        <f t="shared" si="3"/>
        <v>1.8765108940402508E-2</v>
      </c>
      <c r="N32" s="52">
        <f t="shared" si="0"/>
        <v>0.98413481828171101</v>
      </c>
      <c r="O32">
        <f t="shared" si="1"/>
        <v>6.567788129140878E-2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2.8165729316829431</v>
      </c>
      <c r="L33" s="50">
        <f t="shared" si="2"/>
        <v>2.1128676793569645</v>
      </c>
      <c r="M33" s="51">
        <f t="shared" si="3"/>
        <v>9.3419888801075102E-3</v>
      </c>
      <c r="N33" s="52">
        <f t="shared" si="0"/>
        <v>0.99347680716181852</v>
      </c>
      <c r="O33">
        <f t="shared" si="1"/>
        <v>3.5032458300403163E-2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2.8165729316829431</v>
      </c>
      <c r="L34" s="50">
        <f t="shared" si="2"/>
        <v>2.1128676793569645</v>
      </c>
      <c r="M34" s="51">
        <f t="shared" si="3"/>
        <v>4.1310953852181642E-3</v>
      </c>
      <c r="N34" s="52">
        <f t="shared" si="0"/>
        <v>0.99760790254703668</v>
      </c>
      <c r="O34">
        <f t="shared" si="1"/>
        <v>1.6524381540872657E-2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2.8165729316829431</v>
      </c>
      <c r="L35" s="50">
        <f t="shared" si="2"/>
        <v>2.1128676793569645</v>
      </c>
      <c r="M35" s="51">
        <f t="shared" si="3"/>
        <v>1.6145777814626783E-3</v>
      </c>
      <c r="N35" s="52">
        <f t="shared" si="0"/>
        <v>0.99922248032849936</v>
      </c>
      <c r="O35">
        <f t="shared" si="1"/>
        <v>6.8619555712163827E-3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2.8165729316829431</v>
      </c>
      <c r="L36" s="50">
        <f t="shared" si="5"/>
        <v>2.1128676793569645</v>
      </c>
      <c r="M36" s="51">
        <f t="shared" si="3"/>
        <v>5.5488189674413047E-4</v>
      </c>
      <c r="N36" s="52">
        <f t="shared" si="0"/>
        <v>0.99977736222524349</v>
      </c>
      <c r="O36">
        <f t="shared" si="1"/>
        <v>2.4969685353485871E-3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2.8165729316829431</v>
      </c>
      <c r="L37" s="50">
        <f t="shared" si="5"/>
        <v>2.1128676793569645</v>
      </c>
      <c r="M37" s="51">
        <f t="shared" si="3"/>
        <v>1.6681506345084252E-4</v>
      </c>
      <c r="N37" s="52">
        <f t="shared" si="0"/>
        <v>0.99994417728869434</v>
      </c>
      <c r="O37">
        <f t="shared" si="1"/>
        <v>7.9237155139150195E-4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2.8165729316829431</v>
      </c>
      <c r="L38" s="50">
        <f t="shared" si="5"/>
        <v>2.1128676793569645</v>
      </c>
      <c r="M38" s="51">
        <f t="shared" si="3"/>
        <v>4.3639999722011602E-5</v>
      </c>
      <c r="N38" s="52">
        <f t="shared" si="0"/>
        <v>0.99998781728841635</v>
      </c>
      <c r="O38">
        <f t="shared" si="1"/>
        <v>2.1819999861005801E-4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2.8165729316829431</v>
      </c>
      <c r="L39" s="50">
        <f t="shared" si="5"/>
        <v>2.1128676793569645</v>
      </c>
      <c r="M39" s="51">
        <f t="shared" si="3"/>
        <v>9.8822268324028073E-6</v>
      </c>
      <c r="N39" s="52">
        <f t="shared" si="0"/>
        <v>0.99999769951524875</v>
      </c>
      <c r="O39">
        <f t="shared" si="1"/>
        <v>5.1881690870114738E-5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2.8165729316829431</v>
      </c>
      <c r="L40" s="50">
        <f t="shared" si="5"/>
        <v>2.1128676793569645</v>
      </c>
      <c r="M40" s="51">
        <f t="shared" si="3"/>
        <v>1.9268200486255438E-6</v>
      </c>
      <c r="N40" s="52">
        <f t="shared" si="0"/>
        <v>0.99999962633529738</v>
      </c>
      <c r="O40">
        <f t="shared" si="1"/>
        <v>1.0597510267440491E-5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2.8165729316829431</v>
      </c>
      <c r="L41" s="50">
        <f t="shared" si="5"/>
        <v>2.1128676793569645</v>
      </c>
      <c r="M41" s="51">
        <f t="shared" si="3"/>
        <v>3.2176088393676139E-7</v>
      </c>
      <c r="N41" s="52">
        <f t="shared" si="0"/>
        <v>0.99999994809618131</v>
      </c>
      <c r="O41">
        <f t="shared" si="1"/>
        <v>1.850125082636378E-6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2.8165729316829431</v>
      </c>
      <c r="L42" s="50">
        <f t="shared" si="5"/>
        <v>2.1128676793569645</v>
      </c>
      <c r="M42" s="51">
        <f t="shared" si="3"/>
        <v>4.577383505566246E-8</v>
      </c>
      <c r="N42" s="52">
        <f t="shared" si="0"/>
        <v>0.99999999387001637</v>
      </c>
      <c r="O42">
        <f t="shared" si="1"/>
        <v>2.7464301033397476E-7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2.8165729316829431</v>
      </c>
      <c r="L43" s="50">
        <f t="shared" si="5"/>
        <v>2.1128676793569645</v>
      </c>
      <c r="M43" s="51">
        <f t="shared" si="3"/>
        <v>5.5179570912500253E-9</v>
      </c>
      <c r="N43" s="52">
        <f t="shared" si="0"/>
        <v>0.99999999938797346</v>
      </c>
      <c r="O43">
        <f t="shared" si="1"/>
        <v>3.4487231820312658E-8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2.8165729316829431</v>
      </c>
      <c r="L44" s="50">
        <f t="shared" si="5"/>
        <v>2.1128676793569645</v>
      </c>
      <c r="M44" s="51">
        <f t="shared" si="3"/>
        <v>5.6066251641340159E-10</v>
      </c>
      <c r="N44" s="52">
        <f t="shared" si="0"/>
        <v>0.99999999994863598</v>
      </c>
      <c r="O44">
        <f t="shared" si="1"/>
        <v>3.6443063566871103E-9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2.8165729316829431</v>
      </c>
      <c r="L45" s="50">
        <f t="shared" si="5"/>
        <v>2.1128676793569645</v>
      </c>
      <c r="M45" s="51">
        <f t="shared" si="3"/>
        <v>4.7760906340954534E-11</v>
      </c>
      <c r="N45" s="52">
        <f t="shared" si="0"/>
        <v>0.99999999999639688</v>
      </c>
      <c r="O45">
        <f t="shared" si="1"/>
        <v>3.2238611780144311E-10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2.8165729316829431</v>
      </c>
      <c r="L46" s="50">
        <f t="shared" si="5"/>
        <v>2.1128676793569645</v>
      </c>
      <c r="M46" s="51">
        <f t="shared" si="3"/>
        <v>3.3930636078594034E-12</v>
      </c>
      <c r="N46" s="52">
        <f t="shared" si="0"/>
        <v>0.99999999999978995</v>
      </c>
      <c r="O46">
        <f t="shared" si="1"/>
        <v>2.3751445255015824E-11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2.8165729316829431</v>
      </c>
      <c r="L47" s="50">
        <f t="shared" si="5"/>
        <v>2.1128676793569645</v>
      </c>
      <c r="M47" s="51">
        <f t="shared" si="3"/>
        <v>1.9995116673499069E-13</v>
      </c>
      <c r="N47" s="52">
        <f t="shared" si="0"/>
        <v>0.9999999999999899</v>
      </c>
      <c r="O47">
        <f t="shared" si="1"/>
        <v>1.4496459588286825E-12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2.8165729316829431</v>
      </c>
      <c r="L48" s="50">
        <f t="shared" si="5"/>
        <v>2.1128676793569645</v>
      </c>
      <c r="M48" s="51">
        <f t="shared" si="3"/>
        <v>9.6589403142388619E-15</v>
      </c>
      <c r="N48" s="52">
        <f t="shared" si="0"/>
        <v>0.99999999999999956</v>
      </c>
      <c r="O48">
        <f t="shared" si="1"/>
        <v>7.2442052356791464E-14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2.8165729316829431</v>
      </c>
      <c r="L49" s="50">
        <f t="shared" si="5"/>
        <v>2.1128676793569645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2.8165729316829431</v>
      </c>
      <c r="L50" s="50">
        <f t="shared" si="5"/>
        <v>2.1128676793569645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2.8165729316829431</v>
      </c>
      <c r="L51" s="50">
        <f t="shared" si="5"/>
        <v>2.1128676793569645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2.8165729316829431</v>
      </c>
      <c r="L52" s="50">
        <f t="shared" si="7"/>
        <v>2.1128676793569645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2.8165729316829431</v>
      </c>
      <c r="L53" s="50">
        <f t="shared" si="7"/>
        <v>2.1128676793569645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2.8165729316829431</v>
      </c>
      <c r="L54" s="50">
        <f t="shared" si="7"/>
        <v>2.1128676793569645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2.8165729316829431</v>
      </c>
      <c r="L55" s="50">
        <f t="shared" si="7"/>
        <v>2.1128676793569645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2.8165729316829431</v>
      </c>
      <c r="L56" s="50">
        <f t="shared" si="7"/>
        <v>2.1128676793569645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2.8165729316829431</v>
      </c>
      <c r="L57" s="50">
        <f t="shared" si="7"/>
        <v>2.1128676793569645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2.8165729316829431</v>
      </c>
      <c r="L58" s="50">
        <f t="shared" si="7"/>
        <v>2.1128676793569645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2.8165729316829431</v>
      </c>
      <c r="L59" s="50">
        <f t="shared" si="7"/>
        <v>2.1128676793569645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2.8165729316829431</v>
      </c>
      <c r="L60" s="50">
        <f t="shared" si="7"/>
        <v>2.1128676793569645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2.8165729316829431</v>
      </c>
      <c r="L61" s="50">
        <f t="shared" si="7"/>
        <v>2.1128676793569645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2.8165729316829431</v>
      </c>
      <c r="L62" s="50">
        <f t="shared" si="7"/>
        <v>2.1128676793569645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:O85"/>
  <sheetViews>
    <sheetView topLeftCell="B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2.0200213760386321</v>
      </c>
      <c r="I2" s="56">
        <f>G2-I9</f>
        <v>0.24681192965845389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'MMLM -Nov'!K3</f>
        <v>2.2599215768385785</v>
      </c>
      <c r="L3" s="67">
        <f>'MMLM -Nov'!L3</f>
        <v>4.1141304450699314</v>
      </c>
      <c r="M3" s="67">
        <f>'MMLM -Nov'!M3</f>
        <v>1.9457708871662234</v>
      </c>
    </row>
    <row r="4" spans="1:13" ht="18.75">
      <c r="A4" s="7"/>
      <c r="B4" s="22" t="s">
        <v>22</v>
      </c>
      <c r="C4" s="62">
        <f>L14</f>
        <v>3.1580727435936415</v>
      </c>
      <c r="D4" s="9" t="s">
        <v>23</v>
      </c>
      <c r="E4" s="62">
        <f>K14</f>
        <v>2.1171410295123643</v>
      </c>
      <c r="F4" s="8"/>
      <c r="G4" s="8"/>
      <c r="H4" s="8"/>
      <c r="I4" s="8"/>
      <c r="J4" s="3" t="s">
        <v>9</v>
      </c>
      <c r="K4" s="67">
        <f>'MMLM -Nov'!K4</f>
        <v>2.280367318727035</v>
      </c>
      <c r="L4" s="67">
        <f>'MMLM -Nov'!L4</f>
        <v>3.585781957196704</v>
      </c>
      <c r="M4" s="67">
        <f>'MMLM -Nov'!M4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1.6332976351026529</v>
      </c>
      <c r="D5" s="7"/>
      <c r="E5" s="7"/>
      <c r="F5" s="8"/>
      <c r="G5" s="8"/>
      <c r="H5" s="8"/>
      <c r="I5" s="8"/>
      <c r="J5" s="3" t="s">
        <v>10</v>
      </c>
      <c r="K5" s="67">
        <f>'MMLM -Nov'!K5</f>
        <v>2.3054100269386275</v>
      </c>
      <c r="L5" s="67">
        <f>'MMLM -Nov'!L5</f>
        <v>3.5269485300558232</v>
      </c>
      <c r="M5" s="67">
        <f>'MMLM -Nov'!M5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'MMLM -Nov'!K6</f>
        <v>2.194128635336503</v>
      </c>
      <c r="L6" s="67">
        <f>'MMLM -Nov'!L6</f>
        <v>2.9896248672573726</v>
      </c>
      <c r="M6" s="67">
        <f>'MMLM -Nov'!M6</f>
        <v>1.8449966193373881</v>
      </c>
    </row>
    <row r="7" spans="1:13" ht="15.75">
      <c r="A7" s="7"/>
      <c r="B7" s="25">
        <f>1+1/(12*C5)+1/(288*C5*C5)-139/(51840*C5*C5*C5)</f>
        <v>1.0517077264328558</v>
      </c>
      <c r="C7" s="13" t="s">
        <v>26</v>
      </c>
      <c r="D7" s="12"/>
      <c r="E7" s="12"/>
      <c r="J7" s="3" t="s">
        <v>12</v>
      </c>
      <c r="K7" s="67">
        <f>'MMLM -Nov'!K7</f>
        <v>2.1969367993474798</v>
      </c>
      <c r="L7" s="67">
        <f>'MMLM -Nov'!L7</f>
        <v>3.5170878310813194</v>
      </c>
      <c r="M7" s="67">
        <f>'MMLM -Nov'!M7</f>
        <v>1.8621820615795657</v>
      </c>
    </row>
    <row r="8" spans="1:13" ht="15.75">
      <c r="A8" s="7"/>
      <c r="B8" s="26">
        <f>EXP(-C5)</f>
        <v>0.19528453402359935</v>
      </c>
      <c r="C8" s="14"/>
      <c r="D8" s="7"/>
      <c r="E8" s="7"/>
      <c r="G8" s="96"/>
      <c r="I8" s="15" t="s">
        <v>50</v>
      </c>
      <c r="J8" s="3" t="s">
        <v>13</v>
      </c>
      <c r="K8" s="67">
        <f>'MMLM -Nov'!K8</f>
        <v>2.1073660781092078</v>
      </c>
      <c r="L8" s="67">
        <f>'MMLM -Nov'!L8</f>
        <v>3.3660663895578349</v>
      </c>
      <c r="M8" s="67">
        <f>'MMLM -Nov'!M8</f>
        <v>1.7795307443365633</v>
      </c>
    </row>
    <row r="9" spans="1:13" ht="15.75">
      <c r="A9" s="7"/>
      <c r="B9" s="27">
        <f>POWER(C5,C5-1)</f>
        <v>1.3643750584631877</v>
      </c>
      <c r="C9" s="16"/>
      <c r="D9" s="7"/>
      <c r="E9" s="7"/>
      <c r="F9" s="20">
        <f>E20/I9</f>
        <v>0.37084778335716639</v>
      </c>
      <c r="G9" s="97"/>
      <c r="I9" s="63">
        <f>M14</f>
        <v>1.7732094463801782</v>
      </c>
      <c r="J9" s="3" t="s">
        <v>14</v>
      </c>
      <c r="K9" s="67">
        <f>'MMLM -Nov'!K9</f>
        <v>2.0908902709580235</v>
      </c>
      <c r="L9" s="67">
        <f>'MMLM -Nov'!L9</f>
        <v>3.4321113165871555</v>
      </c>
      <c r="M9" s="67">
        <f>'MMLM -Nov'!M9</f>
        <v>1.7734685255597809</v>
      </c>
    </row>
    <row r="10" spans="1:13" ht="15.75">
      <c r="A10" s="7"/>
      <c r="B10" s="28">
        <f>SQRT(C5*2*22/7)</f>
        <v>3.2041289421289063</v>
      </c>
      <c r="C10" s="17"/>
      <c r="D10" s="7"/>
      <c r="E10" s="7"/>
      <c r="G10" s="97"/>
      <c r="J10" s="3" t="s">
        <v>15</v>
      </c>
      <c r="K10" s="67">
        <f>'MMLM -Nov'!K10</f>
        <v>2.0948802239264466</v>
      </c>
      <c r="L10" s="67">
        <f>'MMLM -Nov'!L10</f>
        <v>2.806047858328137</v>
      </c>
      <c r="M10" s="67">
        <f>'MMLM -Nov'!M10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6.0916128621729591E-2</v>
      </c>
      <c r="H11" s="60" t="s">
        <v>45</v>
      </c>
      <c r="I11" s="60"/>
      <c r="J11" s="3" t="s">
        <v>16</v>
      </c>
      <c r="K11" s="67">
        <f>'MMLM -Nov'!K11</f>
        <v>1.9120310166839609</v>
      </c>
      <c r="L11" s="67">
        <f>'MMLM -Nov'!L11</f>
        <v>3.2386464319502646</v>
      </c>
      <c r="M11" s="67">
        <f>'MMLM -Nov'!M11</f>
        <v>1.5898268398268449</v>
      </c>
    </row>
    <row r="12" spans="1:13" ht="21">
      <c r="A12" s="4" t="s">
        <v>27</v>
      </c>
      <c r="B12" s="29">
        <f>B7*B8*B9*B10</f>
        <v>0.8978559619231421</v>
      </c>
      <c r="C12" s="98"/>
      <c r="D12" s="98"/>
      <c r="E12" s="10"/>
      <c r="F12" t="s">
        <v>42</v>
      </c>
      <c r="G12" s="57">
        <f>(H17-I9)*(H17-I9)</f>
        <v>1.4897059847116772E-2</v>
      </c>
      <c r="H12" s="60" t="s">
        <v>46</v>
      </c>
      <c r="I12" s="60">
        <f>SQRT(G12)</f>
        <v>0.12205351222769778</v>
      </c>
      <c r="J12" s="3" t="s">
        <v>17</v>
      </c>
      <c r="K12" s="67">
        <f>'MMLM -Nov'!K12</f>
        <v>2.0978916985783442</v>
      </c>
      <c r="L12" s="67">
        <f>'MMLM -Nov'!L12</f>
        <v>2.9632010357382317</v>
      </c>
      <c r="M12" s="67">
        <f>'MMLM -Nov'!M12</f>
        <v>1.7494152046783538</v>
      </c>
    </row>
    <row r="13" spans="1:13" ht="18.75">
      <c r="A13" s="7"/>
      <c r="B13" s="22" t="s">
        <v>22</v>
      </c>
      <c r="C13" s="10">
        <f>C4</f>
        <v>3.1580727435936415</v>
      </c>
      <c r="D13" s="9" t="s">
        <v>23</v>
      </c>
      <c r="E13" s="10">
        <f>E4</f>
        <v>2.1171410295123643</v>
      </c>
      <c r="F13" t="s">
        <v>43</v>
      </c>
      <c r="G13" s="57">
        <f>(H17-G2)*(H17-G2)</f>
        <v>1.556466271982679E-2</v>
      </c>
      <c r="H13" s="60" t="s">
        <v>47</v>
      </c>
      <c r="I13" s="61">
        <f>1-G12/G13</f>
        <v>4.2892215830645841E-2</v>
      </c>
      <c r="J13" s="3" t="s">
        <v>18</v>
      </c>
      <c r="K13" s="67">
        <f>'MMLM -Nov'!K13</f>
        <v>2.1128676793569645</v>
      </c>
      <c r="L13" s="67">
        <f>'MMLM -Nov'!L13</f>
        <v>2.8165729316829431</v>
      </c>
      <c r="M13" s="67">
        <f>'MMLM -Nov'!M13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1.3166488175513265</v>
      </c>
      <c r="D14" s="7"/>
      <c r="E14" s="7"/>
      <c r="F14" s="99" t="s">
        <v>32</v>
      </c>
      <c r="G14" s="100"/>
      <c r="H14" s="59">
        <f>E13*E13*(B12-B20)</f>
        <v>0.43242565053607118</v>
      </c>
      <c r="J14" s="3" t="s">
        <v>19</v>
      </c>
      <c r="K14" s="67">
        <f>'MMLM -Nov'!K14</f>
        <v>2.1171410295123643</v>
      </c>
      <c r="L14" s="67">
        <f>'MMLM -Nov'!L14</f>
        <v>3.1580727435936415</v>
      </c>
      <c r="M14" s="67">
        <f>'MMLM -Nov'!M14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'MMLM -Nov'!K15</f>
        <v>2.1465766442412755</v>
      </c>
      <c r="L15" s="67">
        <f>'MMLM -Nov'!L15</f>
        <v>3.292514632563972</v>
      </c>
      <c r="M15" s="67">
        <f>'MMLM -Nov'!M15</f>
        <v>1.809278652257581</v>
      </c>
    </row>
    <row r="16" spans="1:13">
      <c r="A16" s="7"/>
      <c r="B16" s="25">
        <f>1+1/(12*C14)+1/(288*C14*C14)-139/(51840*C14*C14*C14)</f>
        <v>1.0641202005979775</v>
      </c>
      <c r="C16" s="13" t="s">
        <v>26</v>
      </c>
      <c r="D16" s="12"/>
      <c r="E16" s="12"/>
    </row>
    <row r="17" spans="1:15" ht="21">
      <c r="A17" s="7"/>
      <c r="B17" s="26">
        <f>EXP(-C14)</f>
        <v>0.26803202279956634</v>
      </c>
      <c r="C17" s="14"/>
      <c r="D17" s="7"/>
      <c r="E17" s="7"/>
      <c r="F17" s="99" t="s">
        <v>51</v>
      </c>
      <c r="G17" s="100"/>
      <c r="H17" s="35">
        <f>E13*B21</f>
        <v>1.895262958607876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1.0910132361984053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3.1580727435936415</v>
      </c>
      <c r="L18" s="54">
        <f>E4</f>
        <v>2.1171410295123643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2.87681738762668</v>
      </c>
      <c r="C19" s="17"/>
      <c r="D19" s="7"/>
      <c r="E19" s="7"/>
      <c r="F19" s="33"/>
      <c r="G19" s="34"/>
      <c r="J19" s="7">
        <v>0.25</v>
      </c>
      <c r="K19" s="50">
        <f>K18</f>
        <v>3.1580727435936415</v>
      </c>
      <c r="L19" s="50">
        <f>L18</f>
        <v>2.1171410295123643</v>
      </c>
      <c r="M19" s="51">
        <f>N19-N18</f>
        <v>1.1739623661621845E-3</v>
      </c>
      <c r="N19" s="52">
        <f t="shared" ref="N19:N49" si="0">WEIBULL(J19,K19,L19,TRUE)</f>
        <v>1.1739623661621845E-3</v>
      </c>
      <c r="O19">
        <f t="shared" ref="O19:O62" si="1">J19*M19</f>
        <v>2.9349059154054613E-4</v>
      </c>
    </row>
    <row r="20" spans="1:15" ht="21">
      <c r="A20" s="4" t="s">
        <v>29</v>
      </c>
      <c r="B20" s="29">
        <f>B21*B21</f>
        <v>0.80138160996498475</v>
      </c>
      <c r="C20" s="88" t="s">
        <v>30</v>
      </c>
      <c r="D20" s="89"/>
      <c r="E20" s="10">
        <f>E13*SQRT(B12-B20)</f>
        <v>0.65759079261807729</v>
      </c>
      <c r="F20" s="34"/>
      <c r="G20" s="34"/>
      <c r="J20" s="7">
        <v>0.5</v>
      </c>
      <c r="K20" s="50">
        <f t="shared" ref="K20:L35" si="2">K19</f>
        <v>3.1580727435936415</v>
      </c>
      <c r="L20" s="50">
        <f t="shared" si="2"/>
        <v>2.1171410295123643</v>
      </c>
      <c r="M20" s="51">
        <f t="shared" ref="M20:M62" si="3">N20-N19</f>
        <v>9.25662983937936E-3</v>
      </c>
      <c r="N20" s="52">
        <f t="shared" si="0"/>
        <v>1.0430592205541545E-2</v>
      </c>
      <c r="O20">
        <f t="shared" si="1"/>
        <v>4.62831491968968E-3</v>
      </c>
    </row>
    <row r="21" spans="1:15" ht="21">
      <c r="A21" s="4" t="s">
        <v>31</v>
      </c>
      <c r="B21" s="29">
        <f>B16*B17*B18*B19</f>
        <v>0.89519920127588626</v>
      </c>
      <c r="C21" s="90"/>
      <c r="D21" s="91"/>
      <c r="E21" s="19"/>
      <c r="F21" s="37" t="s">
        <v>33</v>
      </c>
      <c r="G21" s="38">
        <f>I9-H17</f>
        <v>-0.12205351222769778</v>
      </c>
      <c r="J21" s="7">
        <v>0.75</v>
      </c>
      <c r="K21" s="50">
        <f t="shared" si="2"/>
        <v>3.1580727435936415</v>
      </c>
      <c r="L21" s="50">
        <f t="shared" si="2"/>
        <v>2.1171410295123643</v>
      </c>
      <c r="M21" s="51">
        <f t="shared" si="3"/>
        <v>2.6597005217485314E-2</v>
      </c>
      <c r="N21" s="52">
        <f t="shared" si="0"/>
        <v>3.7027597423026859E-2</v>
      </c>
      <c r="O21">
        <f t="shared" si="1"/>
        <v>1.9947753913113986E-2</v>
      </c>
    </row>
    <row r="22" spans="1:15">
      <c r="J22" s="7">
        <v>1</v>
      </c>
      <c r="K22" s="50">
        <f t="shared" si="2"/>
        <v>3.1580727435936415</v>
      </c>
      <c r="L22" s="50">
        <f t="shared" si="2"/>
        <v>2.1171410295123643</v>
      </c>
      <c r="M22" s="51">
        <f t="shared" si="3"/>
        <v>5.2322043829787668E-2</v>
      </c>
      <c r="N22" s="52">
        <f t="shared" si="0"/>
        <v>8.9349641252814527E-2</v>
      </c>
      <c r="O22">
        <f t="shared" si="1"/>
        <v>5.2322043829787668E-2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3.1580727435936415</v>
      </c>
      <c r="L23" s="50">
        <f t="shared" si="2"/>
        <v>2.1171410295123643</v>
      </c>
      <c r="M23" s="51">
        <f t="shared" si="3"/>
        <v>8.3168691779380022E-2</v>
      </c>
      <c r="N23" s="52">
        <f t="shared" si="0"/>
        <v>0.17251833303219455</v>
      </c>
      <c r="O23">
        <f t="shared" si="1"/>
        <v>0.10396086472422503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2.0200213760386321</v>
      </c>
      <c r="J24" s="7">
        <f t="shared" ref="J24:J55" si="4">J23+0.25</f>
        <v>1.5</v>
      </c>
      <c r="K24" s="50">
        <f t="shared" si="2"/>
        <v>3.1580727435936415</v>
      </c>
      <c r="L24" s="50">
        <f t="shared" si="2"/>
        <v>2.1171410295123643</v>
      </c>
      <c r="M24" s="51">
        <f t="shared" si="3"/>
        <v>0.11342748031366545</v>
      </c>
      <c r="N24" s="52">
        <f t="shared" si="0"/>
        <v>0.28594581334586</v>
      </c>
      <c r="O24">
        <f t="shared" si="1"/>
        <v>0.17014122047049818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3.1580727435936415</v>
      </c>
      <c r="L25" s="50">
        <f t="shared" si="2"/>
        <v>2.1171410295123643</v>
      </c>
      <c r="M25" s="51">
        <f t="shared" si="3"/>
        <v>0.13595643408141767</v>
      </c>
      <c r="N25" s="52">
        <f t="shared" si="0"/>
        <v>0.42190224742727767</v>
      </c>
      <c r="O25">
        <f t="shared" si="1"/>
        <v>0.23792375964248091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3.1580727435936415</v>
      </c>
      <c r="L26" s="50">
        <f t="shared" si="2"/>
        <v>2.1171410295123643</v>
      </c>
      <c r="M26" s="51">
        <f t="shared" si="3"/>
        <v>0.14442900917729362</v>
      </c>
      <c r="N26" s="52">
        <f t="shared" si="0"/>
        <v>0.56633125660457129</v>
      </c>
      <c r="O26">
        <f t="shared" si="1"/>
        <v>0.28885801835458724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3.1580727435936415</v>
      </c>
      <c r="L27" s="50">
        <f t="shared" si="2"/>
        <v>2.1171410295123643</v>
      </c>
      <c r="M27" s="51">
        <f t="shared" si="3"/>
        <v>0.13604555441645871</v>
      </c>
      <c r="N27" s="52">
        <f t="shared" si="0"/>
        <v>0.70237681102103</v>
      </c>
      <c r="O27">
        <f t="shared" si="1"/>
        <v>0.30610249743703211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3.1580727435936415</v>
      </c>
      <c r="L28" s="50">
        <f t="shared" si="2"/>
        <v>2.1171410295123643</v>
      </c>
      <c r="M28" s="51">
        <f t="shared" si="3"/>
        <v>0.11317206066028906</v>
      </c>
      <c r="N28" s="52">
        <f t="shared" si="0"/>
        <v>0.81554887168131907</v>
      </c>
      <c r="O28">
        <f t="shared" si="1"/>
        <v>0.28293015165072266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3.1580727435936415</v>
      </c>
      <c r="L29" s="50">
        <f t="shared" si="2"/>
        <v>2.1171410295123643</v>
      </c>
      <c r="M29" s="51">
        <f t="shared" si="3"/>
        <v>8.2578979415124154E-2</v>
      </c>
      <c r="N29" s="52">
        <f t="shared" si="0"/>
        <v>0.89812785109644322</v>
      </c>
      <c r="O29">
        <f t="shared" si="1"/>
        <v>0.22709219339159142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3.1580727435936415</v>
      </c>
      <c r="L30" s="50">
        <f t="shared" si="2"/>
        <v>2.1171410295123643</v>
      </c>
      <c r="M30" s="51">
        <f t="shared" si="3"/>
        <v>5.2401103835017837E-2</v>
      </c>
      <c r="N30" s="52">
        <f t="shared" si="0"/>
        <v>0.95052895493146106</v>
      </c>
      <c r="O30">
        <f t="shared" si="1"/>
        <v>0.15720331150505351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3.1580727435936415</v>
      </c>
      <c r="L31" s="50">
        <f t="shared" si="2"/>
        <v>2.1171410295123643</v>
      </c>
      <c r="M31" s="51">
        <f t="shared" si="3"/>
        <v>2.863355885566865E-2</v>
      </c>
      <c r="N31" s="52">
        <f t="shared" si="0"/>
        <v>0.97916251378712971</v>
      </c>
      <c r="O31">
        <f t="shared" si="1"/>
        <v>9.3059066280923114E-2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3.1580727435936415</v>
      </c>
      <c r="L32" s="50">
        <f t="shared" si="2"/>
        <v>2.1171410295123643</v>
      </c>
      <c r="M32" s="51">
        <f t="shared" si="3"/>
        <v>1.3329272127055813E-2</v>
      </c>
      <c r="N32" s="52">
        <f t="shared" si="0"/>
        <v>0.99249178591418552</v>
      </c>
      <c r="O32">
        <f t="shared" si="1"/>
        <v>4.6652452444695347E-2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3.1580727435936415</v>
      </c>
      <c r="L33" s="50">
        <f t="shared" si="2"/>
        <v>2.1171410295123643</v>
      </c>
      <c r="M33" s="51">
        <f t="shared" si="3"/>
        <v>5.2260337503312604E-3</v>
      </c>
      <c r="N33" s="52">
        <f t="shared" si="0"/>
        <v>0.99771781966451678</v>
      </c>
      <c r="O33">
        <f t="shared" si="1"/>
        <v>1.9597626563742226E-2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3.1580727435936415</v>
      </c>
      <c r="L34" s="50">
        <f t="shared" si="2"/>
        <v>2.1171410295123643</v>
      </c>
      <c r="M34" s="51">
        <f t="shared" si="3"/>
        <v>1.7052264772492443E-3</v>
      </c>
      <c r="N34" s="52">
        <f t="shared" si="0"/>
        <v>0.99942304614176602</v>
      </c>
      <c r="O34">
        <f t="shared" si="1"/>
        <v>6.820905908996977E-3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3.1580727435936415</v>
      </c>
      <c r="L35" s="50">
        <f t="shared" si="2"/>
        <v>2.1171410295123643</v>
      </c>
      <c r="M35" s="51">
        <f t="shared" si="3"/>
        <v>4.573622622600082E-4</v>
      </c>
      <c r="N35" s="52">
        <f t="shared" si="0"/>
        <v>0.99988040840402603</v>
      </c>
      <c r="O35">
        <f t="shared" si="1"/>
        <v>1.9437896146050349E-3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3.1580727435936415</v>
      </c>
      <c r="L36" s="50">
        <f t="shared" si="5"/>
        <v>2.1171410295123643</v>
      </c>
      <c r="M36" s="51">
        <f t="shared" si="3"/>
        <v>9.9558059436843926E-5</v>
      </c>
      <c r="N36" s="52">
        <f t="shared" si="0"/>
        <v>0.99997996646346288</v>
      </c>
      <c r="O36">
        <f t="shared" si="1"/>
        <v>4.4801126746579767E-4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3.1580727435936415</v>
      </c>
      <c r="L37" s="50">
        <f t="shared" si="5"/>
        <v>2.1171410295123643</v>
      </c>
      <c r="M37" s="51">
        <f t="shared" si="3"/>
        <v>1.736063940138699E-5</v>
      </c>
      <c r="N37" s="52">
        <f t="shared" si="0"/>
        <v>0.99999732710286426</v>
      </c>
      <c r="O37">
        <f t="shared" si="1"/>
        <v>8.2463037156588204E-5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3.1580727435936415</v>
      </c>
      <c r="L38" s="50">
        <f t="shared" si="5"/>
        <v>2.1171410295123643</v>
      </c>
      <c r="M38" s="51">
        <f t="shared" si="3"/>
        <v>2.3930061379129342E-6</v>
      </c>
      <c r="N38" s="52">
        <f t="shared" si="0"/>
        <v>0.99999972010900218</v>
      </c>
      <c r="O38">
        <f t="shared" si="1"/>
        <v>1.1965030689564671E-5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3.1580727435936415</v>
      </c>
      <c r="L39" s="50">
        <f t="shared" si="5"/>
        <v>2.1171410295123643</v>
      </c>
      <c r="M39" s="51">
        <f t="shared" si="3"/>
        <v>2.5722688701268481E-7</v>
      </c>
      <c r="N39" s="52">
        <f t="shared" si="0"/>
        <v>0.99999997733588919</v>
      </c>
      <c r="O39">
        <f t="shared" si="1"/>
        <v>1.3504411568165953E-6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3.1580727435936415</v>
      </c>
      <c r="L40" s="50">
        <f t="shared" si="5"/>
        <v>2.1171410295123643</v>
      </c>
      <c r="M40" s="51">
        <f t="shared" si="3"/>
        <v>2.1266000627129245E-8</v>
      </c>
      <c r="N40" s="52">
        <f t="shared" si="0"/>
        <v>0.99999999860188982</v>
      </c>
      <c r="O40">
        <f t="shared" si="1"/>
        <v>1.1696300344921085E-7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3.1580727435936415</v>
      </c>
      <c r="L41" s="50">
        <f t="shared" si="5"/>
        <v>2.1171410295123643</v>
      </c>
      <c r="M41" s="51">
        <f t="shared" si="3"/>
        <v>1.3333872894705223E-9</v>
      </c>
      <c r="N41" s="52">
        <f t="shared" si="0"/>
        <v>0.99999999993527711</v>
      </c>
      <c r="O41">
        <f t="shared" si="1"/>
        <v>7.6669769144555033E-9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3.1580727435936415</v>
      </c>
      <c r="L42" s="50">
        <f t="shared" si="5"/>
        <v>2.1171410295123643</v>
      </c>
      <c r="M42" s="51">
        <f t="shared" si="3"/>
        <v>6.2508220821655414E-11</v>
      </c>
      <c r="N42" s="52">
        <f t="shared" si="0"/>
        <v>0.99999999999778533</v>
      </c>
      <c r="O42">
        <f t="shared" si="1"/>
        <v>3.7504932492993248E-10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3.1580727435936415</v>
      </c>
      <c r="L43" s="50">
        <f t="shared" si="5"/>
        <v>2.1171410295123643</v>
      </c>
      <c r="M43" s="51">
        <f t="shared" si="3"/>
        <v>2.159494805198392E-12</v>
      </c>
      <c r="N43" s="52">
        <f t="shared" si="0"/>
        <v>0.99999999999994482</v>
      </c>
      <c r="O43">
        <f t="shared" si="1"/>
        <v>1.349684253248995E-11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3.1580727435936415</v>
      </c>
      <c r="L44" s="50">
        <f t="shared" si="5"/>
        <v>2.1171410295123643</v>
      </c>
      <c r="M44" s="51">
        <f t="shared" si="3"/>
        <v>5.4178883601707639E-14</v>
      </c>
      <c r="N44" s="52">
        <f t="shared" si="0"/>
        <v>0.999999999999999</v>
      </c>
      <c r="O44">
        <f t="shared" si="1"/>
        <v>3.5216274341109965E-13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3.1580727435936415</v>
      </c>
      <c r="L45" s="50">
        <f t="shared" si="5"/>
        <v>2.1171410295123643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3.1580727435936415</v>
      </c>
      <c r="L46" s="50">
        <f t="shared" si="5"/>
        <v>2.1171410295123643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3.1580727435936415</v>
      </c>
      <c r="L47" s="50">
        <f t="shared" si="5"/>
        <v>2.1171410295123643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3.1580727435936415</v>
      </c>
      <c r="L48" s="50">
        <f t="shared" si="5"/>
        <v>2.1171410295123643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3.1580727435936415</v>
      </c>
      <c r="L49" s="50">
        <f t="shared" si="5"/>
        <v>2.1171410295123643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3.1580727435936415</v>
      </c>
      <c r="L50" s="50">
        <f t="shared" si="5"/>
        <v>2.1171410295123643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3.1580727435936415</v>
      </c>
      <c r="L51" s="50">
        <f t="shared" si="5"/>
        <v>2.1171410295123643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3.1580727435936415</v>
      </c>
      <c r="L52" s="50">
        <f t="shared" si="7"/>
        <v>2.1171410295123643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3.1580727435936415</v>
      </c>
      <c r="L53" s="50">
        <f t="shared" si="7"/>
        <v>2.1171410295123643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3.1580727435936415</v>
      </c>
      <c r="L54" s="50">
        <f t="shared" si="7"/>
        <v>2.1171410295123643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3.1580727435936415</v>
      </c>
      <c r="L55" s="50">
        <f t="shared" si="7"/>
        <v>2.1171410295123643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3.1580727435936415</v>
      </c>
      <c r="L56" s="50">
        <f t="shared" si="7"/>
        <v>2.1171410295123643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3.1580727435936415</v>
      </c>
      <c r="L57" s="50">
        <f t="shared" si="7"/>
        <v>2.1171410295123643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3.1580727435936415</v>
      </c>
      <c r="L58" s="50">
        <f t="shared" si="7"/>
        <v>2.1171410295123643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3.1580727435936415</v>
      </c>
      <c r="L59" s="50">
        <f t="shared" si="7"/>
        <v>2.1171410295123643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3.1580727435936415</v>
      </c>
      <c r="L60" s="50">
        <f t="shared" si="7"/>
        <v>2.1171410295123643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3.1580727435936415</v>
      </c>
      <c r="L61" s="50">
        <f t="shared" si="7"/>
        <v>2.1171410295123643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3.1580727435936415</v>
      </c>
      <c r="L62" s="50">
        <f t="shared" si="7"/>
        <v>2.1171410295123643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:O85"/>
  <sheetViews>
    <sheetView workbookViewId="0">
      <selection activeCell="I16" sqref="I16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2.0502915189506075</v>
      </c>
      <c r="I2" s="56">
        <f>G2-I9</f>
        <v>0.24101286669302646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'MMLM -Dec'!K3</f>
        <v>2.2599215768385785</v>
      </c>
      <c r="L3" s="67">
        <f>'MMLM -Dec'!L3</f>
        <v>4.1141304450699314</v>
      </c>
      <c r="M3" s="67">
        <f>'MMLM -Dec'!M3</f>
        <v>1.9457708871662234</v>
      </c>
    </row>
    <row r="4" spans="1:13" ht="18.75">
      <c r="A4" s="7"/>
      <c r="B4" s="22" t="s">
        <v>22</v>
      </c>
      <c r="C4" s="62">
        <f>L15</f>
        <v>3.292514632563972</v>
      </c>
      <c r="D4" s="9" t="s">
        <v>23</v>
      </c>
      <c r="E4" s="62">
        <f>K15</f>
        <v>2.1465766442412755</v>
      </c>
      <c r="F4" s="8"/>
      <c r="G4" s="8"/>
      <c r="H4" s="8"/>
      <c r="I4" s="8"/>
      <c r="J4" s="3" t="s">
        <v>9</v>
      </c>
      <c r="K4" s="67">
        <f>'MMLM -Dec'!K4</f>
        <v>2.280367318727035</v>
      </c>
      <c r="L4" s="67">
        <f>'MMLM -Dec'!L4</f>
        <v>3.585781957196704</v>
      </c>
      <c r="M4" s="67">
        <f>'MMLM -Dec'!M4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1.6074384545536688</v>
      </c>
      <c r="D5" s="7"/>
      <c r="E5" s="7"/>
      <c r="F5" s="8"/>
      <c r="G5" s="8"/>
      <c r="H5" s="8"/>
      <c r="I5" s="8"/>
      <c r="J5" s="3" t="s">
        <v>10</v>
      </c>
      <c r="K5" s="67">
        <f>'MMLM -Dec'!K5</f>
        <v>2.3054100269386275</v>
      </c>
      <c r="L5" s="67">
        <f>'MMLM -Dec'!L5</f>
        <v>3.5269485300558232</v>
      </c>
      <c r="M5" s="67">
        <f>'MMLM -Dec'!M5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'MMLM -Dec'!K6</f>
        <v>2.194128635336503</v>
      </c>
      <c r="L6" s="67">
        <f>'MMLM -Dec'!L6</f>
        <v>2.9896248672573726</v>
      </c>
      <c r="M6" s="67">
        <f>'MMLM -Dec'!M6</f>
        <v>1.8449966193373881</v>
      </c>
    </row>
    <row r="7" spans="1:13" ht="15.75">
      <c r="A7" s="7"/>
      <c r="B7" s="25">
        <f>1+1/(12*C5)+1/(288*C5*C5)-139/(51840*C5*C5*C5)</f>
        <v>1.0525405544697131</v>
      </c>
      <c r="C7" s="13" t="s">
        <v>26</v>
      </c>
      <c r="D7" s="12"/>
      <c r="E7" s="12"/>
      <c r="J7" s="3" t="s">
        <v>12</v>
      </c>
      <c r="K7" s="67">
        <f>'MMLM -Dec'!K7</f>
        <v>2.1969367993474798</v>
      </c>
      <c r="L7" s="67">
        <f>'MMLM -Dec'!L7</f>
        <v>3.5170878310813194</v>
      </c>
      <c r="M7" s="67">
        <f>'MMLM -Dec'!M7</f>
        <v>1.8621820615795657</v>
      </c>
    </row>
    <row r="8" spans="1:13" ht="15.75">
      <c r="A8" s="7"/>
      <c r="B8" s="26">
        <f>EXP(-C5)</f>
        <v>0.20040029162585099</v>
      </c>
      <c r="C8" s="14"/>
      <c r="D8" s="7"/>
      <c r="E8" s="7"/>
      <c r="G8" s="96"/>
      <c r="I8" s="15" t="s">
        <v>50</v>
      </c>
      <c r="J8" s="3" t="s">
        <v>13</v>
      </c>
      <c r="K8" s="67">
        <f>'MMLM -Dec'!K8</f>
        <v>2.1073660781092078</v>
      </c>
      <c r="L8" s="67">
        <f>'MMLM -Dec'!L8</f>
        <v>3.3660663895578349</v>
      </c>
      <c r="M8" s="67">
        <f>'MMLM -Dec'!M8</f>
        <v>1.7795307443365633</v>
      </c>
    </row>
    <row r="9" spans="1:13" ht="15.75">
      <c r="A9" s="7"/>
      <c r="B9" s="27">
        <f>POWER(C5,C5-1)</f>
        <v>1.3341784859459005</v>
      </c>
      <c r="C9" s="16"/>
      <c r="D9" s="7"/>
      <c r="E9" s="7"/>
      <c r="F9" s="20">
        <f>E20/I9</f>
        <v>0.35569300178551899</v>
      </c>
      <c r="G9" s="97"/>
      <c r="I9" s="63">
        <f>M15</f>
        <v>1.809278652257581</v>
      </c>
      <c r="J9" s="3" t="s">
        <v>14</v>
      </c>
      <c r="K9" s="67">
        <f>'MMLM -Dec'!K9</f>
        <v>2.0908902709580235</v>
      </c>
      <c r="L9" s="67">
        <f>'MMLM -Dec'!L9</f>
        <v>3.4321113165871555</v>
      </c>
      <c r="M9" s="67">
        <f>'MMLM -Dec'!M9</f>
        <v>1.7734685255597809</v>
      </c>
    </row>
    <row r="10" spans="1:13" ht="15.75">
      <c r="A10" s="7"/>
      <c r="B10" s="28">
        <f>SQRT(C5*2*22/7)</f>
        <v>3.178663061287637</v>
      </c>
      <c r="C10" s="17"/>
      <c r="D10" s="7"/>
      <c r="E10" s="7"/>
      <c r="G10" s="97"/>
      <c r="J10" s="3" t="s">
        <v>15</v>
      </c>
      <c r="K10" s="67">
        <f>'MMLM -Dec'!K10</f>
        <v>2.0948802239264466</v>
      </c>
      <c r="L10" s="67">
        <f>'MMLM -Dec'!L10</f>
        <v>2.806047858328137</v>
      </c>
      <c r="M10" s="67">
        <f>'MMLM -Dec'!M10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5.8087201911590544E-2</v>
      </c>
      <c r="H11" s="60" t="s">
        <v>45</v>
      </c>
      <c r="I11" s="60"/>
      <c r="J11" s="3" t="s">
        <v>16</v>
      </c>
      <c r="K11" s="67">
        <f>'MMLM -Dec'!K11</f>
        <v>1.9120310166839609</v>
      </c>
      <c r="L11" s="67">
        <f>'MMLM -Dec'!L11</f>
        <v>3.2386464319502646</v>
      </c>
      <c r="M11" s="67">
        <f>'MMLM -Dec'!M11</f>
        <v>1.5898268398268449</v>
      </c>
    </row>
    <row r="12" spans="1:13" ht="21">
      <c r="A12" s="4" t="s">
        <v>27</v>
      </c>
      <c r="B12" s="29">
        <f>B7*B8*B9*B10</f>
        <v>0.89453145331093142</v>
      </c>
      <c r="C12" s="98"/>
      <c r="D12" s="98"/>
      <c r="E12" s="10"/>
      <c r="F12" t="s">
        <v>42</v>
      </c>
      <c r="G12" s="57">
        <f>(H17-I9)*(H17-I9)</f>
        <v>1.3514058597187094E-2</v>
      </c>
      <c r="H12" s="60" t="s">
        <v>46</v>
      </c>
      <c r="I12" s="60">
        <f>SQRT(G12)</f>
        <v>0.11624998321370672</v>
      </c>
      <c r="J12" s="3" t="s">
        <v>17</v>
      </c>
      <c r="K12" s="67">
        <f>'MMLM -Dec'!K12</f>
        <v>2.0978916985783442</v>
      </c>
      <c r="L12" s="67">
        <f>'MMLM -Dec'!L12</f>
        <v>2.9632010357382317</v>
      </c>
      <c r="M12" s="67">
        <f>'MMLM -Dec'!M12</f>
        <v>1.7494152046783538</v>
      </c>
    </row>
    <row r="13" spans="1:13" ht="18.75">
      <c r="A13" s="7"/>
      <c r="B13" s="22" t="s">
        <v>22</v>
      </c>
      <c r="C13" s="10">
        <f>C4</f>
        <v>3.292514632563972</v>
      </c>
      <c r="D13" s="9" t="s">
        <v>23</v>
      </c>
      <c r="E13" s="10">
        <f>E4</f>
        <v>2.1465766442412755</v>
      </c>
      <c r="F13" t="s">
        <v>43</v>
      </c>
      <c r="G13" s="57">
        <f>(H17-G2)*(H17-G2)</f>
        <v>1.5565777094074315E-2</v>
      </c>
      <c r="H13" s="60" t="s">
        <v>47</v>
      </c>
      <c r="I13" s="61">
        <f>1-G12/G13</f>
        <v>0.13180957715681818</v>
      </c>
      <c r="J13" s="3" t="s">
        <v>18</v>
      </c>
      <c r="K13" s="67">
        <f>'MMLM -Dec'!K13</f>
        <v>2.1128676793569645</v>
      </c>
      <c r="L13" s="67">
        <f>'MMLM -Dec'!L13</f>
        <v>2.8165729316829431</v>
      </c>
      <c r="M13" s="67">
        <f>'MMLM -Dec'!M13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1.3037192272768343</v>
      </c>
      <c r="D14" s="7"/>
      <c r="E14" s="7"/>
      <c r="F14" s="99" t="s">
        <v>32</v>
      </c>
      <c r="G14" s="100"/>
      <c r="H14" s="59">
        <f>E13*E13*(B12-B20)</f>
        <v>0.41415371282133012</v>
      </c>
      <c r="J14" s="3" t="s">
        <v>19</v>
      </c>
      <c r="K14" s="67">
        <f>'MMLM -Dec'!K14</f>
        <v>2.1171410295123643</v>
      </c>
      <c r="L14" s="67">
        <f>'MMLM -Dec'!L14</f>
        <v>3.1580727435936415</v>
      </c>
      <c r="M14" s="67">
        <f>'MMLM -Dec'!M14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'MMLM -Dec'!K15</f>
        <v>2.1465766442412755</v>
      </c>
      <c r="L15" s="67">
        <f>'MMLM -Dec'!L15</f>
        <v>3.292514632563972</v>
      </c>
      <c r="M15" s="67">
        <f>'MMLM -Dec'!M15</f>
        <v>1.809278652257581</v>
      </c>
    </row>
    <row r="16" spans="1:13">
      <c r="A16" s="7"/>
      <c r="B16" s="25">
        <f>1+1/(12*C14)+1/(288*C14*C14)-139/(51840*C14*C14*C14)</f>
        <v>1.0647525229777872</v>
      </c>
      <c r="C16" s="13" t="s">
        <v>26</v>
      </c>
      <c r="D16" s="12"/>
      <c r="E16" s="12"/>
    </row>
    <row r="17" spans="1:15" ht="21">
      <c r="A17" s="7"/>
      <c r="B17" s="26">
        <f>EXP(-C14)</f>
        <v>0.27152006793957634</v>
      </c>
      <c r="C17" s="14"/>
      <c r="D17" s="7"/>
      <c r="E17" s="7"/>
      <c r="F17" s="99" t="s">
        <v>51</v>
      </c>
      <c r="G17" s="100"/>
      <c r="H17" s="35">
        <f>E13*B21</f>
        <v>1.9255286354712877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1.0838860253056388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3.292514632563972</v>
      </c>
      <c r="L18" s="54">
        <f>E4</f>
        <v>2.1465766442412755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2.8626572570697992</v>
      </c>
      <c r="C19" s="17"/>
      <c r="D19" s="7"/>
      <c r="E19" s="7"/>
      <c r="F19" s="33"/>
      <c r="G19" s="34"/>
      <c r="J19" s="7">
        <v>0.25</v>
      </c>
      <c r="K19" s="50">
        <f>K18</f>
        <v>3.292514632563972</v>
      </c>
      <c r="L19" s="50">
        <f>L18</f>
        <v>2.1465766442412755</v>
      </c>
      <c r="M19" s="51">
        <f>N19-N18</f>
        <v>8.4187171647243098E-4</v>
      </c>
      <c r="N19" s="52">
        <f t="shared" ref="N19:N49" si="0">WEIBULL(J19,K19,L19,TRUE)</f>
        <v>8.4187171647243098E-4</v>
      </c>
      <c r="O19">
        <f t="shared" ref="O19:O62" si="1">J19*M19</f>
        <v>2.1046792911810774E-4</v>
      </c>
    </row>
    <row r="20" spans="1:15" ht="21">
      <c r="A20" s="4" t="s">
        <v>29</v>
      </c>
      <c r="B20" s="29">
        <f>B21*B21</f>
        <v>0.80465027450061888</v>
      </c>
      <c r="C20" s="88" t="s">
        <v>30</v>
      </c>
      <c r="D20" s="89"/>
      <c r="E20" s="10">
        <f>E13*SQRT(B12-B20)</f>
        <v>0.64354775488795712</v>
      </c>
      <c r="F20" s="34"/>
      <c r="G20" s="34"/>
      <c r="J20" s="7">
        <v>0.5</v>
      </c>
      <c r="K20" s="50">
        <f t="shared" ref="K20:L35" si="2">K19</f>
        <v>3.292514632563972</v>
      </c>
      <c r="L20" s="50">
        <f t="shared" si="2"/>
        <v>2.1465766442412755</v>
      </c>
      <c r="M20" s="51">
        <f t="shared" ref="M20:M62" si="3">N20-N19</f>
        <v>7.3764611873474717E-3</v>
      </c>
      <c r="N20" s="52">
        <f t="shared" si="0"/>
        <v>8.2183329038199027E-3</v>
      </c>
      <c r="O20">
        <f t="shared" si="1"/>
        <v>3.6882305936737358E-3</v>
      </c>
    </row>
    <row r="21" spans="1:15" ht="21">
      <c r="A21" s="4" t="s">
        <v>31</v>
      </c>
      <c r="B21" s="29">
        <f>B16*B17*B18*B19</f>
        <v>0.89702300667297208</v>
      </c>
      <c r="C21" s="90"/>
      <c r="D21" s="91"/>
      <c r="E21" s="19"/>
      <c r="F21" s="37" t="s">
        <v>33</v>
      </c>
      <c r="G21" s="38">
        <f>I9-H17</f>
        <v>-0.11624998321370672</v>
      </c>
      <c r="J21" s="7">
        <v>0.75</v>
      </c>
      <c r="K21" s="50">
        <f t="shared" si="2"/>
        <v>3.292514632563972</v>
      </c>
      <c r="L21" s="50">
        <f t="shared" si="2"/>
        <v>2.1465766442412755</v>
      </c>
      <c r="M21" s="51">
        <f t="shared" si="3"/>
        <v>2.26537444647672E-2</v>
      </c>
      <c r="N21" s="52">
        <f t="shared" si="0"/>
        <v>3.0872077368587103E-2</v>
      </c>
      <c r="O21">
        <f t="shared" si="1"/>
        <v>1.69903083485754E-2</v>
      </c>
    </row>
    <row r="22" spans="1:15">
      <c r="J22" s="7">
        <v>1</v>
      </c>
      <c r="K22" s="50">
        <f t="shared" si="2"/>
        <v>3.292514632563972</v>
      </c>
      <c r="L22" s="50">
        <f t="shared" si="2"/>
        <v>2.1465766442412755</v>
      </c>
      <c r="M22" s="51">
        <f t="shared" si="3"/>
        <v>4.6802777485018821E-2</v>
      </c>
      <c r="N22" s="52">
        <f t="shared" si="0"/>
        <v>7.7674854853605924E-2</v>
      </c>
      <c r="O22">
        <f t="shared" si="1"/>
        <v>4.6802777485018821E-2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3.292514632563972</v>
      </c>
      <c r="L23" s="50">
        <f t="shared" si="2"/>
        <v>2.1465766442412755</v>
      </c>
      <c r="M23" s="51">
        <f t="shared" si="3"/>
        <v>7.7458755158388626E-2</v>
      </c>
      <c r="N23" s="52">
        <f t="shared" si="0"/>
        <v>0.15513361001199455</v>
      </c>
      <c r="O23">
        <f t="shared" si="1"/>
        <v>9.6823443947985782E-2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2.0502915189506075</v>
      </c>
      <c r="J24" s="7">
        <f t="shared" ref="J24:J55" si="4">J23+0.25</f>
        <v>1.5</v>
      </c>
      <c r="K24" s="50">
        <f t="shared" si="2"/>
        <v>3.292514632563972</v>
      </c>
      <c r="L24" s="50">
        <f t="shared" si="2"/>
        <v>2.1465766442412755</v>
      </c>
      <c r="M24" s="51">
        <f t="shared" si="3"/>
        <v>0.10940554809104475</v>
      </c>
      <c r="N24" s="52">
        <f t="shared" si="0"/>
        <v>0.2645391581030393</v>
      </c>
      <c r="O24">
        <f t="shared" si="1"/>
        <v>0.16410832213656712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3.292514632563972</v>
      </c>
      <c r="L25" s="50">
        <f t="shared" si="2"/>
        <v>2.1465766442412755</v>
      </c>
      <c r="M25" s="51">
        <f t="shared" si="3"/>
        <v>0.13521655267084343</v>
      </c>
      <c r="N25" s="52">
        <f t="shared" si="0"/>
        <v>0.39975571077388272</v>
      </c>
      <c r="O25">
        <f t="shared" si="1"/>
        <v>0.236628967173976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3.292514632563972</v>
      </c>
      <c r="L26" s="50">
        <f t="shared" si="2"/>
        <v>2.1465766442412755</v>
      </c>
      <c r="M26" s="51">
        <f t="shared" si="3"/>
        <v>0.14742242294265895</v>
      </c>
      <c r="N26" s="52">
        <f t="shared" si="0"/>
        <v>0.54717813371654167</v>
      </c>
      <c r="O26">
        <f t="shared" si="1"/>
        <v>0.2948448458853179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3.292514632563972</v>
      </c>
      <c r="L27" s="50">
        <f t="shared" si="2"/>
        <v>2.1465766442412755</v>
      </c>
      <c r="M27" s="51">
        <f t="shared" si="3"/>
        <v>0.14170256920398039</v>
      </c>
      <c r="N27" s="52">
        <f t="shared" si="0"/>
        <v>0.68888070292052206</v>
      </c>
      <c r="O27">
        <f t="shared" si="1"/>
        <v>0.31883078070895587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3.292514632563972</v>
      </c>
      <c r="L28" s="50">
        <f t="shared" si="2"/>
        <v>2.1465766442412755</v>
      </c>
      <c r="M28" s="51">
        <f t="shared" si="3"/>
        <v>0.11940453336746493</v>
      </c>
      <c r="N28" s="52">
        <f t="shared" si="0"/>
        <v>0.80828523628798699</v>
      </c>
      <c r="O28">
        <f t="shared" si="1"/>
        <v>0.29851133341866232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3.292514632563972</v>
      </c>
      <c r="L29" s="50">
        <f t="shared" si="2"/>
        <v>2.1465766442412755</v>
      </c>
      <c r="M29" s="51">
        <f t="shared" si="3"/>
        <v>8.7429977857960917E-2</v>
      </c>
      <c r="N29" s="52">
        <f t="shared" si="0"/>
        <v>0.8957152141459479</v>
      </c>
      <c r="O29">
        <f t="shared" si="1"/>
        <v>0.24043243910939252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3.292514632563972</v>
      </c>
      <c r="L30" s="50">
        <f t="shared" si="2"/>
        <v>2.1465766442412755</v>
      </c>
      <c r="M30" s="51">
        <f t="shared" si="3"/>
        <v>5.5021232111711282E-2</v>
      </c>
      <c r="N30" s="52">
        <f t="shared" si="0"/>
        <v>0.95073644625765918</v>
      </c>
      <c r="O30">
        <f t="shared" si="1"/>
        <v>0.16506369633513385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3.292514632563972</v>
      </c>
      <c r="L31" s="50">
        <f t="shared" si="2"/>
        <v>2.1465766442412755</v>
      </c>
      <c r="M31" s="51">
        <f t="shared" si="3"/>
        <v>2.9389757784560877E-2</v>
      </c>
      <c r="N31" s="52">
        <f t="shared" si="0"/>
        <v>0.98012620404222006</v>
      </c>
      <c r="O31">
        <f t="shared" si="1"/>
        <v>9.551671279982285E-2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3.292514632563972</v>
      </c>
      <c r="L32" s="50">
        <f t="shared" si="2"/>
        <v>2.1465766442412755</v>
      </c>
      <c r="M32" s="51">
        <f t="shared" si="3"/>
        <v>1.3143766837221627E-2</v>
      </c>
      <c r="N32" s="52">
        <f t="shared" si="0"/>
        <v>0.99326997087944169</v>
      </c>
      <c r="O32">
        <f t="shared" si="1"/>
        <v>4.6003183930275693E-2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3.292514632563972</v>
      </c>
      <c r="L33" s="50">
        <f t="shared" si="2"/>
        <v>2.1465766442412755</v>
      </c>
      <c r="M33" s="51">
        <f t="shared" si="3"/>
        <v>4.8503030195159447E-3</v>
      </c>
      <c r="N33" s="52">
        <f t="shared" si="0"/>
        <v>0.99812027389895763</v>
      </c>
      <c r="O33">
        <f t="shared" si="1"/>
        <v>1.8188636323184793E-2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3.292514632563972</v>
      </c>
      <c r="L34" s="50">
        <f t="shared" si="2"/>
        <v>2.1465766442412755</v>
      </c>
      <c r="M34" s="51">
        <f t="shared" si="3"/>
        <v>1.454409161146919E-3</v>
      </c>
      <c r="N34" s="52">
        <f t="shared" si="0"/>
        <v>0.99957468306010455</v>
      </c>
      <c r="O34">
        <f t="shared" si="1"/>
        <v>5.8176366445876759E-3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3.292514632563972</v>
      </c>
      <c r="L35" s="50">
        <f t="shared" si="2"/>
        <v>2.1465766442412755</v>
      </c>
      <c r="M35" s="51">
        <f t="shared" si="3"/>
        <v>3.4877200870231384E-4</v>
      </c>
      <c r="N35" s="52">
        <f t="shared" si="0"/>
        <v>0.99992345506880687</v>
      </c>
      <c r="O35">
        <f t="shared" si="1"/>
        <v>1.4822810369848338E-3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3.292514632563972</v>
      </c>
      <c r="L36" s="50">
        <f t="shared" si="5"/>
        <v>2.1465766442412755</v>
      </c>
      <c r="M36" s="51">
        <f t="shared" si="3"/>
        <v>6.579008784590723E-5</v>
      </c>
      <c r="N36" s="52">
        <f t="shared" si="0"/>
        <v>0.99998924515665277</v>
      </c>
      <c r="O36">
        <f t="shared" si="1"/>
        <v>2.9605539530658254E-4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3.292514632563972</v>
      </c>
      <c r="L37" s="50">
        <f t="shared" si="5"/>
        <v>2.1465766442412755</v>
      </c>
      <c r="M37" s="51">
        <f t="shared" si="3"/>
        <v>9.5973109769387221E-6</v>
      </c>
      <c r="N37" s="52">
        <f t="shared" si="0"/>
        <v>0.99999884246762971</v>
      </c>
      <c r="O37">
        <f t="shared" si="1"/>
        <v>4.558722714045893E-5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3.292514632563972</v>
      </c>
      <c r="L38" s="50">
        <f t="shared" si="5"/>
        <v>2.1465766442412755</v>
      </c>
      <c r="M38" s="51">
        <f t="shared" si="3"/>
        <v>1.0639215690666504E-6</v>
      </c>
      <c r="N38" s="52">
        <f t="shared" si="0"/>
        <v>0.99999990638919878</v>
      </c>
      <c r="O38">
        <f t="shared" si="1"/>
        <v>5.3196078453332518E-6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3.292514632563972</v>
      </c>
      <c r="L39" s="50">
        <f t="shared" si="5"/>
        <v>2.1465766442412755</v>
      </c>
      <c r="M39" s="51">
        <f t="shared" si="3"/>
        <v>8.8032848455377177E-8</v>
      </c>
      <c r="N39" s="52">
        <f t="shared" si="0"/>
        <v>0.99999999442204723</v>
      </c>
      <c r="O39">
        <f t="shared" si="1"/>
        <v>4.6217245439073018E-7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3.292514632563972</v>
      </c>
      <c r="L40" s="50">
        <f t="shared" si="5"/>
        <v>2.1465766442412755</v>
      </c>
      <c r="M40" s="51">
        <f t="shared" si="3"/>
        <v>5.3378779174551028E-9</v>
      </c>
      <c r="N40" s="52">
        <f t="shared" si="0"/>
        <v>0.99999999975992515</v>
      </c>
      <c r="O40">
        <f t="shared" si="1"/>
        <v>2.9358328546003065E-8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3.292514632563972</v>
      </c>
      <c r="L41" s="50">
        <f t="shared" si="5"/>
        <v>2.1465766442412755</v>
      </c>
      <c r="M41" s="51">
        <f t="shared" si="3"/>
        <v>2.3276025551410839E-10</v>
      </c>
      <c r="N41" s="52">
        <f t="shared" si="0"/>
        <v>0.99999999999268541</v>
      </c>
      <c r="O41">
        <f t="shared" si="1"/>
        <v>1.3383714692061233E-9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3.292514632563972</v>
      </c>
      <c r="L42" s="50">
        <f t="shared" si="5"/>
        <v>2.1465766442412755</v>
      </c>
      <c r="M42" s="51">
        <f t="shared" si="3"/>
        <v>7.1600503304125596E-12</v>
      </c>
      <c r="N42" s="52">
        <f t="shared" si="0"/>
        <v>0.99999999999984546</v>
      </c>
      <c r="O42">
        <f t="shared" si="1"/>
        <v>4.2960301982475357E-11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3.292514632563972</v>
      </c>
      <c r="L43" s="50">
        <f t="shared" si="5"/>
        <v>2.1465766442412755</v>
      </c>
      <c r="M43" s="51">
        <f t="shared" si="3"/>
        <v>1.5232259897857148E-13</v>
      </c>
      <c r="N43" s="52">
        <f t="shared" si="0"/>
        <v>0.99999999999999778</v>
      </c>
      <c r="O43">
        <f t="shared" si="1"/>
        <v>9.5201624361607173E-13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3.292514632563972</v>
      </c>
      <c r="L44" s="50">
        <f t="shared" si="5"/>
        <v>2.1465766442412755</v>
      </c>
      <c r="M44" s="51">
        <f t="shared" si="3"/>
        <v>2.2204460492503131E-15</v>
      </c>
      <c r="N44" s="52">
        <f t="shared" si="0"/>
        <v>1</v>
      </c>
      <c r="O44">
        <f t="shared" si="1"/>
        <v>1.4432899320127035E-14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3.292514632563972</v>
      </c>
      <c r="L45" s="50">
        <f t="shared" si="5"/>
        <v>2.1465766442412755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3.292514632563972</v>
      </c>
      <c r="L46" s="50">
        <f t="shared" si="5"/>
        <v>2.1465766442412755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3.292514632563972</v>
      </c>
      <c r="L47" s="50">
        <f t="shared" si="5"/>
        <v>2.1465766442412755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3.292514632563972</v>
      </c>
      <c r="L48" s="50">
        <f t="shared" si="5"/>
        <v>2.1465766442412755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3.292514632563972</v>
      </c>
      <c r="L49" s="50">
        <f t="shared" si="5"/>
        <v>2.1465766442412755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3.292514632563972</v>
      </c>
      <c r="L50" s="50">
        <f t="shared" si="5"/>
        <v>2.1465766442412755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3.292514632563972</v>
      </c>
      <c r="L51" s="50">
        <f t="shared" si="5"/>
        <v>2.1465766442412755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3.292514632563972</v>
      </c>
      <c r="L52" s="50">
        <f t="shared" si="7"/>
        <v>2.1465766442412755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3.292514632563972</v>
      </c>
      <c r="L53" s="50">
        <f t="shared" si="7"/>
        <v>2.1465766442412755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3.292514632563972</v>
      </c>
      <c r="L54" s="50">
        <f t="shared" si="7"/>
        <v>2.1465766442412755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3.292514632563972</v>
      </c>
      <c r="L55" s="50">
        <f t="shared" si="7"/>
        <v>2.1465766442412755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3.292514632563972</v>
      </c>
      <c r="L56" s="50">
        <f t="shared" si="7"/>
        <v>2.1465766442412755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3.292514632563972</v>
      </c>
      <c r="L57" s="50">
        <f t="shared" si="7"/>
        <v>2.1465766442412755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3.292514632563972</v>
      </c>
      <c r="L58" s="50">
        <f t="shared" si="7"/>
        <v>2.1465766442412755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3.292514632563972</v>
      </c>
      <c r="L59" s="50">
        <f t="shared" si="7"/>
        <v>2.1465766442412755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3.292514632563972</v>
      </c>
      <c r="L60" s="50">
        <f t="shared" si="7"/>
        <v>2.1465766442412755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3.292514632563972</v>
      </c>
      <c r="L61" s="50">
        <f t="shared" si="7"/>
        <v>2.1465766442412755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3.292514632563972</v>
      </c>
      <c r="L62" s="50">
        <f t="shared" si="7"/>
        <v>2.1465766442412755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:O85"/>
  <sheetViews>
    <sheetView topLeftCell="C1" workbookViewId="0">
      <selection activeCell="I10" sqref="I10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8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2.0705439776477617</v>
      </c>
      <c r="I2" s="56">
        <f>G2-I9</f>
        <v>0.12477309048153828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Récapitulatif!J3</f>
        <v>2.1619061817436549</v>
      </c>
      <c r="L3" s="67">
        <f>Récapitulatif!K3</f>
        <v>3.5127526064074051</v>
      </c>
      <c r="M3" s="67">
        <f>Récapitulatif!L3</f>
        <v>1.9457708871662234</v>
      </c>
    </row>
    <row r="4" spans="1:13" ht="18.75">
      <c r="A4" s="7"/>
      <c r="B4" s="22" t="s">
        <v>22</v>
      </c>
      <c r="C4" s="62">
        <f>L3</f>
        <v>3.5127526064074051</v>
      </c>
      <c r="D4" s="9" t="s">
        <v>23</v>
      </c>
      <c r="E4" s="62">
        <f>K3</f>
        <v>2.1619061817436549</v>
      </c>
      <c r="F4" s="8"/>
      <c r="G4" s="8"/>
      <c r="H4" s="8"/>
      <c r="I4" s="8"/>
      <c r="J4" s="3" t="s">
        <v>9</v>
      </c>
      <c r="K4" s="67">
        <f>Récapitulatif!J4</f>
        <v>2.1679370078010947</v>
      </c>
      <c r="L4" s="67">
        <f>Récapitulatif!K4</f>
        <v>3.1855113534320991</v>
      </c>
      <c r="M4" s="67">
        <f>Récapitulatif!L4</f>
        <v>1.9415386374028378</v>
      </c>
    </row>
    <row r="5" spans="1:13" ht="15.75">
      <c r="A5" s="11" t="s">
        <v>24</v>
      </c>
      <c r="B5" s="23" t="s">
        <v>25</v>
      </c>
      <c r="C5" s="31">
        <f>1+2/C4</f>
        <v>1.5693540718899242</v>
      </c>
      <c r="D5" s="7"/>
      <c r="E5" s="7"/>
      <c r="F5" s="8"/>
      <c r="G5" s="8"/>
      <c r="H5" s="8"/>
      <c r="I5" s="8"/>
      <c r="J5" s="3" t="s">
        <v>10</v>
      </c>
      <c r="K5" s="67">
        <f>Récapitulatif!J5</f>
        <v>2.1929193123343618</v>
      </c>
      <c r="L5" s="67">
        <f>Récapitulatif!K5</f>
        <v>3.1537922609655382</v>
      </c>
      <c r="M5" s="67">
        <f>Récapitulatif!L5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Récapitulatif!J6</f>
        <v>2.0741135454178008</v>
      </c>
      <c r="L6" s="67">
        <f>Récapitulatif!K6</f>
        <v>2.7112800039065963</v>
      </c>
      <c r="M6" s="67">
        <f>Récapitulatif!L6</f>
        <v>1.8449966193373881</v>
      </c>
    </row>
    <row r="7" spans="1:13" ht="15.75">
      <c r="A7" s="7"/>
      <c r="B7" s="25">
        <f>1+1/(12*C5)+1/(288*C5*C5)-139/(51840*C5*C5*C5)</f>
        <v>1.0538165047407515</v>
      </c>
      <c r="C7" s="13" t="s">
        <v>26</v>
      </c>
      <c r="D7" s="12"/>
      <c r="E7" s="12"/>
      <c r="J7" s="3" t="s">
        <v>12</v>
      </c>
      <c r="K7" s="67">
        <f>Récapitulatif!J7</f>
        <v>2.0812645129552791</v>
      </c>
      <c r="L7" s="67">
        <f>Récapitulatif!K7</f>
        <v>3.1236231932986618</v>
      </c>
      <c r="M7" s="67">
        <f>Récapitulatif!L7</f>
        <v>1.8621820615795657</v>
      </c>
    </row>
    <row r="8" spans="1:13" ht="15.75">
      <c r="A8" s="7"/>
      <c r="B8" s="26">
        <f>EXP(-C5)</f>
        <v>0.2081796079984472</v>
      </c>
      <c r="C8" s="14"/>
      <c r="D8" s="7"/>
      <c r="E8" s="7"/>
      <c r="G8" s="96"/>
      <c r="I8" s="15" t="s">
        <v>50</v>
      </c>
      <c r="J8" s="3" t="s">
        <v>13</v>
      </c>
      <c r="K8" s="67">
        <f>Récapitulatif!J8</f>
        <v>1.9914087789660555</v>
      </c>
      <c r="L8" s="67">
        <f>Récapitulatif!K8</f>
        <v>3.0386161280093082</v>
      </c>
      <c r="M8" s="67">
        <f>Récapitulatif!L8</f>
        <v>1.7795307443365633</v>
      </c>
    </row>
    <row r="9" spans="1:13" ht="15.75">
      <c r="A9" s="7"/>
      <c r="B9" s="27">
        <f>POWER(C5,C5-1)</f>
        <v>1.2925117900174981</v>
      </c>
      <c r="C9" s="16"/>
      <c r="D9" s="7"/>
      <c r="E9" s="7"/>
      <c r="F9" s="20">
        <f>E20/I9</f>
        <v>0.31531794117437256</v>
      </c>
      <c r="G9" s="97"/>
      <c r="I9" s="63">
        <f>M3</f>
        <v>1.9457708871662234</v>
      </c>
      <c r="J9" s="3" t="s">
        <v>14</v>
      </c>
      <c r="K9" s="67">
        <f>Récapitulatif!J9</f>
        <v>1.9816396706193411</v>
      </c>
      <c r="L9" s="67">
        <f>Récapitulatif!K9</f>
        <v>3.1395675391135263</v>
      </c>
      <c r="M9" s="67">
        <f>Récapitulatif!L9</f>
        <v>1.7734685255597809</v>
      </c>
    </row>
    <row r="10" spans="1:13" ht="15.75">
      <c r="A10" s="7"/>
      <c r="B10" s="28">
        <f>SQRT(C5*2*22/7)</f>
        <v>3.1407819582107859</v>
      </c>
      <c r="C10" s="17"/>
      <c r="D10" s="7"/>
      <c r="E10" s="7"/>
      <c r="G10" s="97"/>
      <c r="J10" s="3" t="s">
        <v>15</v>
      </c>
      <c r="K10" s="67">
        <f>Récapitulatif!J10</f>
        <v>1.9590605042987337</v>
      </c>
      <c r="L10" s="67">
        <f>Récapitulatif!K10</f>
        <v>2.4761770122387752</v>
      </c>
      <c r="M10" s="67">
        <f>Récapitulatif!L10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1.556832410831414E-2</v>
      </c>
      <c r="H11" s="60" t="s">
        <v>45</v>
      </c>
      <c r="I11" s="60"/>
      <c r="J11" s="3" t="s">
        <v>16</v>
      </c>
      <c r="K11" s="67">
        <f>Récapitulatif!J11</f>
        <v>1.7837832332335157</v>
      </c>
      <c r="L11" s="67">
        <f>Récapitulatif!K11</f>
        <v>2.8567194441642942</v>
      </c>
      <c r="M11" s="67">
        <f>Récapitulatif!L11</f>
        <v>1.5898268398268449</v>
      </c>
    </row>
    <row r="12" spans="1:13" ht="21">
      <c r="A12" s="4" t="s">
        <v>27</v>
      </c>
      <c r="B12" s="29">
        <f>B7*B8*B9*B10</f>
        <v>0.89058522009674213</v>
      </c>
      <c r="C12" s="98"/>
      <c r="D12" s="98"/>
      <c r="E12" s="10"/>
      <c r="F12" t="s">
        <v>42</v>
      </c>
      <c r="G12" s="57">
        <f>(H17-I9)*(H17-I9)</f>
        <v>4.9303806576313238E-32</v>
      </c>
      <c r="H12" s="60" t="s">
        <v>46</v>
      </c>
      <c r="I12" s="60">
        <f>SQRT(G12)</f>
        <v>2.2204460492503131E-16</v>
      </c>
      <c r="J12" s="3" t="s">
        <v>17</v>
      </c>
      <c r="K12" s="67">
        <f>Récapitulatif!J12</f>
        <v>1.9682529629574681</v>
      </c>
      <c r="L12" s="67">
        <f>Récapitulatif!K12</f>
        <v>2.6459825585540955</v>
      </c>
      <c r="M12" s="67">
        <f>Récapitulatif!L12</f>
        <v>1.7494152046783538</v>
      </c>
    </row>
    <row r="13" spans="1:13" ht="18.75">
      <c r="A13" s="7"/>
      <c r="B13" s="22" t="s">
        <v>22</v>
      </c>
      <c r="C13" s="10">
        <f>C4</f>
        <v>3.5127526064074051</v>
      </c>
      <c r="D13" s="9" t="s">
        <v>23</v>
      </c>
      <c r="E13" s="10">
        <f>E4</f>
        <v>2.1619061817436549</v>
      </c>
      <c r="F13" t="s">
        <v>43</v>
      </c>
      <c r="G13" s="57">
        <f>(H17-G2)*(H17-G2)</f>
        <v>1.5568324108314085E-2</v>
      </c>
      <c r="H13" s="60" t="s">
        <v>47</v>
      </c>
      <c r="I13" s="61">
        <f>1-G12/G13</f>
        <v>1</v>
      </c>
      <c r="J13" s="3" t="s">
        <v>18</v>
      </c>
      <c r="K13" s="67">
        <f>Récapitulatif!J13</f>
        <v>1.9728443788905725</v>
      </c>
      <c r="L13" s="67">
        <f>Récapitulatif!K13</f>
        <v>2.480921418584952</v>
      </c>
      <c r="M13" s="67">
        <f>Récapitulatif!L13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1.284677035944962</v>
      </c>
      <c r="D14" s="7"/>
      <c r="E14" s="7"/>
      <c r="F14" s="99" t="s">
        <v>32</v>
      </c>
      <c r="G14" s="100"/>
      <c r="H14" s="59">
        <f>E13*E13*(B12-B20)</f>
        <v>0.37642700018974773</v>
      </c>
      <c r="J14" s="3" t="s">
        <v>19</v>
      </c>
      <c r="K14" s="67">
        <f>Récapitulatif!J14</f>
        <v>1.9905872092104615</v>
      </c>
      <c r="L14" s="67">
        <f>Récapitulatif!K14</f>
        <v>2.8185087186494568</v>
      </c>
      <c r="M14" s="67">
        <f>Récapitulatif!L14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Récapitulatif!J15</f>
        <v>2.0271431082023619</v>
      </c>
      <c r="L15" s="67">
        <f>Récapitulatif!K15</f>
        <v>2.9286210197770592</v>
      </c>
      <c r="M15" s="67">
        <f>Récapitulatif!L15</f>
        <v>1.809278652257581</v>
      </c>
    </row>
    <row r="16" spans="1:13">
      <c r="A16" s="7"/>
      <c r="B16" s="25">
        <f>1+1/(12*C14)+1/(288*C14*C14)-139/(51840*C14*C14*C14)</f>
        <v>1.0657063767715298</v>
      </c>
      <c r="C16" s="13" t="s">
        <v>26</v>
      </c>
      <c r="D16" s="12"/>
      <c r="E16" s="12"/>
    </row>
    <row r="17" spans="1:15" ht="21">
      <c r="A17" s="7"/>
      <c r="B17" s="26">
        <f>EXP(-C14)</f>
        <v>0.27673994625597276</v>
      </c>
      <c r="C17" s="14"/>
      <c r="D17" s="7"/>
      <c r="E17" s="7"/>
      <c r="F17" s="99" t="s">
        <v>51</v>
      </c>
      <c r="G17" s="100"/>
      <c r="H17" s="35">
        <f>E13*B21</f>
        <v>1.9457708871662236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1.0739180511363084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3.5127526064074051</v>
      </c>
      <c r="L18" s="54">
        <f>E4</f>
        <v>2.1619061817436549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2.8416742947368778</v>
      </c>
      <c r="C19" s="17"/>
      <c r="D19" s="7"/>
      <c r="E19" s="7"/>
      <c r="F19" s="33"/>
      <c r="G19" s="34"/>
      <c r="J19" s="7">
        <v>0.25</v>
      </c>
      <c r="K19" s="50">
        <f>K18</f>
        <v>3.5127526064074051</v>
      </c>
      <c r="L19" s="50">
        <f>L18</f>
        <v>2.1619061817436549</v>
      </c>
      <c r="M19" s="51">
        <f>N19-N18</f>
        <v>5.1144874668618279E-4</v>
      </c>
      <c r="N19" s="52">
        <f t="shared" ref="N19:N49" si="0">WEIBULL(J19,K19,L19,TRUE)</f>
        <v>5.1144874668618279E-4</v>
      </c>
      <c r="O19">
        <f t="shared" ref="O19:O62" si="1">J19*M19</f>
        <v>1.278621866715457E-4</v>
      </c>
    </row>
    <row r="20" spans="1:15" ht="21">
      <c r="A20" s="4" t="s">
        <v>29</v>
      </c>
      <c r="B20" s="29">
        <f>B21*B21</f>
        <v>0.81004606300267046</v>
      </c>
      <c r="C20" s="88" t="s">
        <v>30</v>
      </c>
      <c r="D20" s="89"/>
      <c r="E20" s="10">
        <f>E13*SQRT(B12-B20)</f>
        <v>0.61353647013828594</v>
      </c>
      <c r="F20" s="34"/>
      <c r="G20" s="34"/>
      <c r="J20" s="7">
        <v>0.5</v>
      </c>
      <c r="K20" s="50">
        <f t="shared" ref="K20:L35" si="2">K19</f>
        <v>3.5127526064074051</v>
      </c>
      <c r="L20" s="50">
        <f t="shared" si="2"/>
        <v>2.1619061817436549</v>
      </c>
      <c r="M20" s="51">
        <f t="shared" ref="M20:M62" si="3">N20-N19</f>
        <v>5.3107864294553719E-3</v>
      </c>
      <c r="N20" s="52">
        <f t="shared" si="0"/>
        <v>5.8222351761415547E-3</v>
      </c>
      <c r="O20">
        <f t="shared" si="1"/>
        <v>2.655393214727686E-3</v>
      </c>
    </row>
    <row r="21" spans="1:15" ht="21">
      <c r="A21" s="4" t="s">
        <v>31</v>
      </c>
      <c r="B21" s="29">
        <f>B16*B17*B18*B19</f>
        <v>0.90002559019322914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3.5127526064074051</v>
      </c>
      <c r="L21" s="50">
        <f t="shared" si="2"/>
        <v>2.1619061817436549</v>
      </c>
      <c r="M21" s="51">
        <f t="shared" si="3"/>
        <v>1.8147564945037553E-2</v>
      </c>
      <c r="N21" s="52">
        <f t="shared" si="0"/>
        <v>2.3969800121179108E-2</v>
      </c>
      <c r="O21">
        <f t="shared" si="1"/>
        <v>1.3610673708778165E-2</v>
      </c>
    </row>
    <row r="22" spans="1:15">
      <c r="J22" s="7">
        <v>1</v>
      </c>
      <c r="K22" s="50">
        <f t="shared" si="2"/>
        <v>3.5127526064074051</v>
      </c>
      <c r="L22" s="50">
        <f t="shared" si="2"/>
        <v>2.1619061817436549</v>
      </c>
      <c r="M22" s="51">
        <f t="shared" si="3"/>
        <v>4.0507745266310957E-2</v>
      </c>
      <c r="N22" s="52">
        <f t="shared" si="0"/>
        <v>6.4477545387490065E-2</v>
      </c>
      <c r="O22">
        <f t="shared" si="1"/>
        <v>4.0507745266310957E-2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3.5127526064074051</v>
      </c>
      <c r="L23" s="50">
        <f t="shared" si="2"/>
        <v>2.1619061817436549</v>
      </c>
      <c r="M23" s="51">
        <f t="shared" si="3"/>
        <v>7.1326714234504429E-2</v>
      </c>
      <c r="N23" s="52">
        <f t="shared" si="0"/>
        <v>0.13580425962199449</v>
      </c>
      <c r="O23">
        <f t="shared" si="1"/>
        <v>8.9158392793130536E-2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2.0705439776477617</v>
      </c>
      <c r="J24" s="7">
        <f t="shared" ref="J24:J55" si="4">J23+0.25</f>
        <v>1.5</v>
      </c>
      <c r="K24" s="50">
        <f t="shared" si="2"/>
        <v>3.5127526064074051</v>
      </c>
      <c r="L24" s="50">
        <f t="shared" si="2"/>
        <v>2.1619061817436549</v>
      </c>
      <c r="M24" s="51">
        <f t="shared" si="3"/>
        <v>0.1060862581392108</v>
      </c>
      <c r="N24" s="52">
        <f t="shared" si="0"/>
        <v>0.24189051776120529</v>
      </c>
      <c r="O24">
        <f t="shared" si="1"/>
        <v>0.1591293872088162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3.5127526064074051</v>
      </c>
      <c r="L25" s="50">
        <f t="shared" si="2"/>
        <v>2.1619061817436549</v>
      </c>
      <c r="M25" s="51">
        <f t="shared" si="3"/>
        <v>0.13679601700228528</v>
      </c>
      <c r="N25" s="52">
        <f t="shared" si="0"/>
        <v>0.37868653476349057</v>
      </c>
      <c r="O25">
        <f t="shared" si="1"/>
        <v>0.23939302975399923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3.5127526064074051</v>
      </c>
      <c r="L26" s="50">
        <f t="shared" si="2"/>
        <v>2.1619061817436549</v>
      </c>
      <c r="M26" s="51">
        <f t="shared" si="3"/>
        <v>0.15400006866202787</v>
      </c>
      <c r="N26" s="52">
        <f t="shared" si="0"/>
        <v>0.53268660342551843</v>
      </c>
      <c r="O26">
        <f t="shared" si="1"/>
        <v>0.30800013732405573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3.5127526064074051</v>
      </c>
      <c r="L27" s="50">
        <f t="shared" si="2"/>
        <v>2.1619061817436549</v>
      </c>
      <c r="M27" s="51">
        <f t="shared" si="3"/>
        <v>0.15087216484046273</v>
      </c>
      <c r="N27" s="52">
        <f t="shared" si="0"/>
        <v>0.68355876826598116</v>
      </c>
      <c r="O27">
        <f t="shared" si="1"/>
        <v>0.33946237089104114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3.5127526064074051</v>
      </c>
      <c r="L28" s="50">
        <f t="shared" si="2"/>
        <v>2.1619061817436549</v>
      </c>
      <c r="M28" s="51">
        <f t="shared" si="3"/>
        <v>0.12743300778361344</v>
      </c>
      <c r="N28" s="52">
        <f t="shared" si="0"/>
        <v>0.8109917760495946</v>
      </c>
      <c r="O28">
        <f t="shared" si="1"/>
        <v>0.3185825194590336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3.5127526064074051</v>
      </c>
      <c r="L29" s="50">
        <f t="shared" si="2"/>
        <v>2.1619061817436549</v>
      </c>
      <c r="M29" s="51">
        <f t="shared" si="3"/>
        <v>9.1562154742893087E-2</v>
      </c>
      <c r="N29" s="52">
        <f t="shared" si="0"/>
        <v>0.90255393079248769</v>
      </c>
      <c r="O29">
        <f t="shared" si="1"/>
        <v>0.25179592554295599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3.5127526064074051</v>
      </c>
      <c r="L30" s="50">
        <f t="shared" si="2"/>
        <v>2.1619061817436549</v>
      </c>
      <c r="M30" s="51">
        <f t="shared" si="3"/>
        <v>5.5058241271435104E-2</v>
      </c>
      <c r="N30" s="52">
        <f t="shared" si="0"/>
        <v>0.9576121720639228</v>
      </c>
      <c r="O30">
        <f t="shared" si="1"/>
        <v>0.16517472381430531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3.5127526064074051</v>
      </c>
      <c r="L31" s="50">
        <f t="shared" si="2"/>
        <v>2.1619061817436549</v>
      </c>
      <c r="M31" s="51">
        <f t="shared" si="3"/>
        <v>2.7198621671751466E-2</v>
      </c>
      <c r="N31" s="52">
        <f t="shared" si="0"/>
        <v>0.98481079373567426</v>
      </c>
      <c r="O31">
        <f t="shared" si="1"/>
        <v>8.8395520433192265E-2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3.5127526064074051</v>
      </c>
      <c r="L32" s="50">
        <f t="shared" si="2"/>
        <v>2.1619061817436549</v>
      </c>
      <c r="M32" s="51">
        <f t="shared" si="3"/>
        <v>1.0815835420398101E-2</v>
      </c>
      <c r="N32" s="52">
        <f t="shared" si="0"/>
        <v>0.99562662915607236</v>
      </c>
      <c r="O32">
        <f t="shared" si="1"/>
        <v>3.7855423971393354E-2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3.5127526064074051</v>
      </c>
      <c r="L33" s="50">
        <f t="shared" si="2"/>
        <v>2.1619061817436549</v>
      </c>
      <c r="M33" s="51">
        <f t="shared" si="3"/>
        <v>3.3875026897042249E-3</v>
      </c>
      <c r="N33" s="52">
        <f t="shared" si="0"/>
        <v>0.99901413184577659</v>
      </c>
      <c r="O33">
        <f t="shared" si="1"/>
        <v>1.2703135086390843E-2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3.5127526064074051</v>
      </c>
      <c r="L34" s="50">
        <f t="shared" si="2"/>
        <v>2.1619061817436549</v>
      </c>
      <c r="M34" s="51">
        <f t="shared" si="3"/>
        <v>8.1649056043997525E-4</v>
      </c>
      <c r="N34" s="52">
        <f t="shared" si="0"/>
        <v>0.99983062240621656</v>
      </c>
      <c r="O34">
        <f t="shared" si="1"/>
        <v>3.265962241759901E-3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3.5127526064074051</v>
      </c>
      <c r="L35" s="50">
        <f t="shared" si="2"/>
        <v>2.1619061817436549</v>
      </c>
      <c r="M35" s="51">
        <f t="shared" si="3"/>
        <v>1.4780838716788036E-4</v>
      </c>
      <c r="N35" s="52">
        <f t="shared" si="0"/>
        <v>0.99997843079338444</v>
      </c>
      <c r="O35">
        <f t="shared" si="1"/>
        <v>6.2818564546349154E-4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3.5127526064074051</v>
      </c>
      <c r="L36" s="50">
        <f t="shared" si="5"/>
        <v>2.1619061817436549</v>
      </c>
      <c r="M36" s="51">
        <f t="shared" si="3"/>
        <v>1.9591026566900815E-5</v>
      </c>
      <c r="N36" s="52">
        <f t="shared" si="0"/>
        <v>0.99999802181995134</v>
      </c>
      <c r="O36">
        <f t="shared" si="1"/>
        <v>8.815961955105367E-5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3.5127526064074051</v>
      </c>
      <c r="L37" s="50">
        <f t="shared" si="5"/>
        <v>2.1619061817436549</v>
      </c>
      <c r="M37" s="51">
        <f t="shared" si="3"/>
        <v>1.8513329385072552E-6</v>
      </c>
      <c r="N37" s="52">
        <f t="shared" si="0"/>
        <v>0.99999987315288985</v>
      </c>
      <c r="O37">
        <f t="shared" si="1"/>
        <v>8.7938314579094623E-6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3.5127526064074051</v>
      </c>
      <c r="L38" s="50">
        <f t="shared" si="5"/>
        <v>2.1619061817436549</v>
      </c>
      <c r="M38" s="51">
        <f t="shared" si="3"/>
        <v>1.2133096116695441E-7</v>
      </c>
      <c r="N38" s="52">
        <f t="shared" si="0"/>
        <v>0.99999999448385102</v>
      </c>
      <c r="O38">
        <f t="shared" si="1"/>
        <v>6.0665480583477205E-7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3.5127526064074051</v>
      </c>
      <c r="L39" s="50">
        <f t="shared" si="5"/>
        <v>2.1619061817436549</v>
      </c>
      <c r="M39" s="51">
        <f t="shared" si="3"/>
        <v>5.3584869874612195E-9</v>
      </c>
      <c r="N39" s="52">
        <f t="shared" si="0"/>
        <v>0.99999999984233801</v>
      </c>
      <c r="O39">
        <f t="shared" si="1"/>
        <v>2.8132056684171403E-8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3.5127526064074051</v>
      </c>
      <c r="L40" s="50">
        <f t="shared" si="5"/>
        <v>2.1619061817436549</v>
      </c>
      <c r="M40" s="51">
        <f t="shared" si="3"/>
        <v>1.5479384440908461E-10</v>
      </c>
      <c r="N40" s="52">
        <f t="shared" si="0"/>
        <v>0.99999999999713185</v>
      </c>
      <c r="O40">
        <f t="shared" si="1"/>
        <v>8.5136614424996537E-10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3.5127526064074051</v>
      </c>
      <c r="L41" s="50">
        <f t="shared" si="5"/>
        <v>2.1619061817436549</v>
      </c>
      <c r="M41" s="51">
        <f t="shared" si="3"/>
        <v>2.8360647164049624E-12</v>
      </c>
      <c r="N41" s="52">
        <f t="shared" si="0"/>
        <v>0.99999999999996791</v>
      </c>
      <c r="O41">
        <f t="shared" si="1"/>
        <v>1.6307372119328534E-11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3.5127526064074051</v>
      </c>
      <c r="L42" s="50">
        <f t="shared" si="5"/>
        <v>2.1619061817436549</v>
      </c>
      <c r="M42" s="51">
        <f t="shared" si="3"/>
        <v>3.1863400806741993E-14</v>
      </c>
      <c r="N42" s="52">
        <f t="shared" si="0"/>
        <v>0.99999999999999978</v>
      </c>
      <c r="O42">
        <f t="shared" si="1"/>
        <v>1.9118040484045196E-13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3.5127526064074051</v>
      </c>
      <c r="L43" s="50">
        <f t="shared" si="5"/>
        <v>2.1619061817436549</v>
      </c>
      <c r="M43" s="51">
        <f t="shared" si="3"/>
        <v>0</v>
      </c>
      <c r="N43" s="52">
        <f t="shared" si="0"/>
        <v>1</v>
      </c>
      <c r="O43">
        <f t="shared" si="1"/>
        <v>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3.5127526064074051</v>
      </c>
      <c r="L44" s="50">
        <f t="shared" si="5"/>
        <v>2.1619061817436549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3.5127526064074051</v>
      </c>
      <c r="L45" s="50">
        <f t="shared" si="5"/>
        <v>2.1619061817436549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3.5127526064074051</v>
      </c>
      <c r="L46" s="50">
        <f t="shared" si="5"/>
        <v>2.1619061817436549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3.5127526064074051</v>
      </c>
      <c r="L47" s="50">
        <f t="shared" si="5"/>
        <v>2.1619061817436549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3.5127526064074051</v>
      </c>
      <c r="L48" s="50">
        <f t="shared" si="5"/>
        <v>2.1619061817436549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3.5127526064074051</v>
      </c>
      <c r="L49" s="50">
        <f t="shared" si="5"/>
        <v>2.1619061817436549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3.5127526064074051</v>
      </c>
      <c r="L50" s="50">
        <f t="shared" si="5"/>
        <v>2.1619061817436549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3.5127526064074051</v>
      </c>
      <c r="L51" s="50">
        <f t="shared" si="5"/>
        <v>2.1619061817436549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3.5127526064074051</v>
      </c>
      <c r="L52" s="50">
        <f t="shared" si="7"/>
        <v>2.1619061817436549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3.5127526064074051</v>
      </c>
      <c r="L53" s="50">
        <f t="shared" si="7"/>
        <v>2.1619061817436549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3.5127526064074051</v>
      </c>
      <c r="L54" s="50">
        <f t="shared" si="7"/>
        <v>2.1619061817436549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3.5127526064074051</v>
      </c>
      <c r="L55" s="50">
        <f t="shared" si="7"/>
        <v>2.1619061817436549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3.5127526064074051</v>
      </c>
      <c r="L56" s="50">
        <f t="shared" si="7"/>
        <v>2.1619061817436549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3.5127526064074051</v>
      </c>
      <c r="L57" s="50">
        <f t="shared" si="7"/>
        <v>2.1619061817436549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3.5127526064074051</v>
      </c>
      <c r="L58" s="50">
        <f t="shared" si="7"/>
        <v>2.1619061817436549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3.5127526064074051</v>
      </c>
      <c r="L59" s="50">
        <f t="shared" si="7"/>
        <v>2.1619061817436549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3.5127526064074051</v>
      </c>
      <c r="L60" s="50">
        <f t="shared" si="7"/>
        <v>2.1619061817436549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3.5127526064074051</v>
      </c>
      <c r="L61" s="50">
        <f t="shared" si="7"/>
        <v>2.1619061817436549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3.5127526064074051</v>
      </c>
      <c r="L62" s="50">
        <f t="shared" si="7"/>
        <v>2.1619061817436549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>
  <dimension ref="A1:O85"/>
  <sheetViews>
    <sheetView topLeftCell="C1" workbookViewId="0">
      <selection activeCell="I9" sqref="I9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8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2.0662930818925123</v>
      </c>
      <c r="I2" s="56">
        <f>G2-I9</f>
        <v>0.12475444448967443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Récapitulatif!J3</f>
        <v>2.1619061817436549</v>
      </c>
      <c r="L3" s="67">
        <f>Récapitulatif!K3</f>
        <v>3.5127526064074051</v>
      </c>
      <c r="M3" s="67">
        <f>Récapitulatif!L3</f>
        <v>1.9457708871662234</v>
      </c>
    </row>
    <row r="4" spans="1:13" ht="18.75">
      <c r="A4" s="7"/>
      <c r="B4" s="22" t="s">
        <v>22</v>
      </c>
      <c r="C4" s="62">
        <f>L4</f>
        <v>3.1855113534320991</v>
      </c>
      <c r="D4" s="9" t="s">
        <v>23</v>
      </c>
      <c r="E4" s="62">
        <f>K4</f>
        <v>2.1679370078010947</v>
      </c>
      <c r="F4" s="8"/>
      <c r="G4" s="8"/>
      <c r="H4" s="8"/>
      <c r="I4" s="8"/>
      <c r="J4" s="3" t="s">
        <v>9</v>
      </c>
      <c r="K4" s="67">
        <f>Récapitulatif!J4</f>
        <v>2.1679370078010947</v>
      </c>
      <c r="L4" s="67">
        <f>Récapitulatif!K4</f>
        <v>3.1855113534320991</v>
      </c>
      <c r="M4" s="67">
        <f>Récapitulatif!L4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1.6278426846117444</v>
      </c>
      <c r="D5" s="7"/>
      <c r="E5" s="7"/>
      <c r="F5" s="8"/>
      <c r="G5" s="8"/>
      <c r="H5" s="8"/>
      <c r="I5" s="8"/>
      <c r="J5" s="3" t="s">
        <v>10</v>
      </c>
      <c r="K5" s="67">
        <f>Récapitulatif!J5</f>
        <v>2.1929193123343618</v>
      </c>
      <c r="L5" s="67">
        <f>Récapitulatif!K5</f>
        <v>3.1537922609655382</v>
      </c>
      <c r="M5" s="67">
        <f>Récapitulatif!L5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Récapitulatif!J6</f>
        <v>2.0741135454178008</v>
      </c>
      <c r="L6" s="67">
        <f>Récapitulatif!K6</f>
        <v>2.7112800039065963</v>
      </c>
      <c r="M6" s="67">
        <f>Récapitulatif!L6</f>
        <v>1.8449966193373881</v>
      </c>
    </row>
    <row r="7" spans="1:13" ht="15.75">
      <c r="A7" s="7"/>
      <c r="B7" s="25">
        <f>1+1/(12*C5)+1/(288*C5*C5)-139/(51840*C5*C5*C5)</f>
        <v>1.0518812317438324</v>
      </c>
      <c r="C7" s="13" t="s">
        <v>26</v>
      </c>
      <c r="D7" s="12"/>
      <c r="E7" s="12"/>
      <c r="J7" s="3" t="s">
        <v>12</v>
      </c>
      <c r="K7" s="67">
        <f>Récapitulatif!J7</f>
        <v>2.0812645129552791</v>
      </c>
      <c r="L7" s="67">
        <f>Récapitulatif!K7</f>
        <v>3.1236231932986618</v>
      </c>
      <c r="M7" s="67">
        <f>Récapitulatif!L7</f>
        <v>1.8621820615795657</v>
      </c>
    </row>
    <row r="8" spans="1:13" ht="15.75">
      <c r="A8" s="7"/>
      <c r="B8" s="26">
        <f>EXP(-C5)</f>
        <v>0.19635271226929324</v>
      </c>
      <c r="C8" s="14"/>
      <c r="D8" s="7"/>
      <c r="E8" s="7"/>
      <c r="G8" s="96"/>
      <c r="I8" s="15" t="s">
        <v>50</v>
      </c>
      <c r="J8" s="3" t="s">
        <v>13</v>
      </c>
      <c r="K8" s="67">
        <f>Récapitulatif!J8</f>
        <v>1.9914087789660555</v>
      </c>
      <c r="L8" s="67">
        <f>Récapitulatif!K8</f>
        <v>3.0386161280093082</v>
      </c>
      <c r="M8" s="67">
        <f>Récapitulatif!L8</f>
        <v>1.7795307443365633</v>
      </c>
    </row>
    <row r="9" spans="1:13" ht="15.75">
      <c r="A9" s="7"/>
      <c r="B9" s="27">
        <f>POWER(C5,C5-1)</f>
        <v>1.3578735147750696</v>
      </c>
      <c r="C9" s="16"/>
      <c r="D9" s="7"/>
      <c r="E9" s="7"/>
      <c r="F9" s="20">
        <f>E20/I9</f>
        <v>0.34428211907292749</v>
      </c>
      <c r="G9" s="97"/>
      <c r="I9" s="63">
        <f>M4</f>
        <v>1.9415386374028378</v>
      </c>
      <c r="J9" s="3" t="s">
        <v>14</v>
      </c>
      <c r="K9" s="67">
        <f>Récapitulatif!J9</f>
        <v>1.9816396706193411</v>
      </c>
      <c r="L9" s="67">
        <f>Récapitulatif!K9</f>
        <v>3.1395675391135263</v>
      </c>
      <c r="M9" s="67">
        <f>Récapitulatif!L9</f>
        <v>1.7734685255597809</v>
      </c>
    </row>
    <row r="10" spans="1:13" ht="15.75">
      <c r="A10" s="7"/>
      <c r="B10" s="28">
        <f>SQRT(C5*2*22/7)</f>
        <v>3.1987738303230406</v>
      </c>
      <c r="C10" s="17"/>
      <c r="D10" s="7"/>
      <c r="E10" s="7"/>
      <c r="G10" s="97"/>
      <c r="J10" s="3" t="s">
        <v>15</v>
      </c>
      <c r="K10" s="67">
        <f>Récapitulatif!J10</f>
        <v>1.9590605042987337</v>
      </c>
      <c r="L10" s="67">
        <f>Récapitulatif!K10</f>
        <v>2.4761770122387752</v>
      </c>
      <c r="M10" s="67">
        <f>Récapitulatif!L10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1.5563671419927259E-2</v>
      </c>
      <c r="H11" s="60" t="s">
        <v>45</v>
      </c>
      <c r="I11" s="60"/>
      <c r="J11" s="3" t="s">
        <v>16</v>
      </c>
      <c r="K11" s="67">
        <f>Récapitulatif!J11</f>
        <v>1.7837832332335157</v>
      </c>
      <c r="L11" s="67">
        <f>Récapitulatif!K11</f>
        <v>2.8567194441642942</v>
      </c>
      <c r="M11" s="67">
        <f>Récapitulatif!L11</f>
        <v>1.5898268398268449</v>
      </c>
    </row>
    <row r="12" spans="1:13" ht="21">
      <c r="A12" s="4" t="s">
        <v>27</v>
      </c>
      <c r="B12" s="29">
        <f>B7*B8*B9*B10</f>
        <v>0.89711158029054938</v>
      </c>
      <c r="C12" s="98"/>
      <c r="D12" s="98"/>
      <c r="E12" s="10"/>
      <c r="F12" t="s">
        <v>42</v>
      </c>
      <c r="G12" s="57">
        <f>(H17-I9)*(H17-I9)</f>
        <v>4.9303806576313238E-32</v>
      </c>
      <c r="H12" s="60" t="s">
        <v>46</v>
      </c>
      <c r="I12" s="60">
        <f>SQRT(G12)</f>
        <v>2.2204460492503131E-16</v>
      </c>
      <c r="J12" s="3" t="s">
        <v>17</v>
      </c>
      <c r="K12" s="67">
        <f>Récapitulatif!J12</f>
        <v>1.9682529629574681</v>
      </c>
      <c r="L12" s="67">
        <f>Récapitulatif!K12</f>
        <v>2.6459825585540955</v>
      </c>
      <c r="M12" s="67">
        <f>Récapitulatif!L12</f>
        <v>1.7494152046783538</v>
      </c>
    </row>
    <row r="13" spans="1:13" ht="18.75">
      <c r="A13" s="7"/>
      <c r="B13" s="22" t="s">
        <v>22</v>
      </c>
      <c r="C13" s="10">
        <f>C4</f>
        <v>3.1855113534320991</v>
      </c>
      <c r="D13" s="9" t="s">
        <v>23</v>
      </c>
      <c r="E13" s="10">
        <f>E4</f>
        <v>2.1679370078010947</v>
      </c>
      <c r="F13" t="s">
        <v>43</v>
      </c>
      <c r="G13" s="57">
        <f>(H17-G2)*(H17-G2)</f>
        <v>1.5563671419927315E-2</v>
      </c>
      <c r="H13" s="60" t="s">
        <v>47</v>
      </c>
      <c r="I13" s="61">
        <f>1-G12/G13</f>
        <v>1</v>
      </c>
      <c r="J13" s="3" t="s">
        <v>18</v>
      </c>
      <c r="K13" s="67">
        <f>Récapitulatif!J13</f>
        <v>1.9728443788905725</v>
      </c>
      <c r="L13" s="67">
        <f>Récapitulatif!K13</f>
        <v>2.480921418584952</v>
      </c>
      <c r="M13" s="67">
        <f>Récapitulatif!L13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1.3139213423058722</v>
      </c>
      <c r="D14" s="7"/>
      <c r="E14" s="7"/>
      <c r="F14" s="99" t="s">
        <v>32</v>
      </c>
      <c r="G14" s="100"/>
      <c r="H14" s="59">
        <f>E13*E13*(B12-B20)</f>
        <v>0.44680807156037838</v>
      </c>
      <c r="J14" s="3" t="s">
        <v>19</v>
      </c>
      <c r="K14" s="67">
        <f>Récapitulatif!J14</f>
        <v>1.9905872092104615</v>
      </c>
      <c r="L14" s="67">
        <f>Récapitulatif!K14</f>
        <v>2.8185087186494568</v>
      </c>
      <c r="M14" s="67">
        <f>Récapitulatif!L14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Récapitulatif!J15</f>
        <v>2.0271431082023619</v>
      </c>
      <c r="L15" s="67">
        <f>Récapitulatif!K15</f>
        <v>2.9286210197770592</v>
      </c>
      <c r="M15" s="67">
        <f>Récapitulatif!L15</f>
        <v>1.809278652257581</v>
      </c>
    </row>
    <row r="16" spans="1:13">
      <c r="A16" s="7"/>
      <c r="B16" s="25">
        <f>1+1/(12*C14)+1/(288*C14*C14)-139/(51840*C14*C14*C14)</f>
        <v>1.064252577225572</v>
      </c>
      <c r="C16" s="13" t="s">
        <v>26</v>
      </c>
      <c r="D16" s="12"/>
      <c r="E16" s="12"/>
    </row>
    <row r="17" spans="1:15" ht="21">
      <c r="A17" s="7"/>
      <c r="B17" s="26">
        <f>EXP(-C14)</f>
        <v>0.26876407137510888</v>
      </c>
      <c r="C17" s="14"/>
      <c r="D17" s="7"/>
      <c r="E17" s="7"/>
      <c r="F17" s="99" t="s">
        <v>51</v>
      </c>
      <c r="G17" s="100"/>
      <c r="H17" s="35">
        <f>E13*B21</f>
        <v>1.9415386374028376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1.0894855006880155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3.1855113534320991</v>
      </c>
      <c r="L18" s="54">
        <f>E4</f>
        <v>2.1679370078010947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2.8738361386197564</v>
      </c>
      <c r="C19" s="17"/>
      <c r="D19" s="7"/>
      <c r="E19" s="7"/>
      <c r="F19" s="33"/>
      <c r="G19" s="34"/>
      <c r="J19" s="7">
        <v>0.25</v>
      </c>
      <c r="K19" s="50">
        <f>K18</f>
        <v>3.1855113534320991</v>
      </c>
      <c r="L19" s="50">
        <f>L18</f>
        <v>2.1679370078010947</v>
      </c>
      <c r="M19" s="51">
        <f>N19-N18</f>
        <v>1.0266622232500966E-3</v>
      </c>
      <c r="N19" s="52">
        <f t="shared" ref="N19:N49" si="0">WEIBULL(J19,K19,L19,TRUE)</f>
        <v>1.0266622232500966E-3</v>
      </c>
      <c r="O19">
        <f t="shared" ref="O19:O62" si="1">J19*M19</f>
        <v>2.5666555581252415E-4</v>
      </c>
    </row>
    <row r="20" spans="1:15" ht="21">
      <c r="A20" s="4" t="s">
        <v>29</v>
      </c>
      <c r="B20" s="29">
        <f>B21*B21</f>
        <v>0.80204503939711158</v>
      </c>
      <c r="C20" s="88" t="s">
        <v>30</v>
      </c>
      <c r="D20" s="89"/>
      <c r="E20" s="10">
        <f>E13*SQRT(B12-B20)</f>
        <v>0.66843703634701324</v>
      </c>
      <c r="F20" s="34"/>
      <c r="G20" s="34"/>
      <c r="J20" s="7">
        <v>0.5</v>
      </c>
      <c r="K20" s="50">
        <f t="shared" ref="K20:L35" si="2">K19</f>
        <v>3.1855113534320991</v>
      </c>
      <c r="L20" s="50">
        <f t="shared" si="2"/>
        <v>2.1679370078010947</v>
      </c>
      <c r="M20" s="51">
        <f t="shared" ref="M20:M62" si="3">N20-N19</f>
        <v>8.2749321277588717E-3</v>
      </c>
      <c r="N20" s="52">
        <f t="shared" si="0"/>
        <v>9.3015943510089683E-3</v>
      </c>
      <c r="O20">
        <f t="shared" si="1"/>
        <v>4.1374660638794358E-3</v>
      </c>
    </row>
    <row r="21" spans="1:15" ht="21">
      <c r="A21" s="4" t="s">
        <v>31</v>
      </c>
      <c r="B21" s="29">
        <f>B16*B17*B18*B19</f>
        <v>0.89556967311154057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3.1855113534320991</v>
      </c>
      <c r="L21" s="50">
        <f t="shared" si="2"/>
        <v>2.1679370078010947</v>
      </c>
      <c r="M21" s="51">
        <f t="shared" si="3"/>
        <v>2.413044798542674E-2</v>
      </c>
      <c r="N21" s="52">
        <f t="shared" si="0"/>
        <v>3.3432042336435708E-2</v>
      </c>
      <c r="O21">
        <f t="shared" si="1"/>
        <v>1.8097835989070055E-2</v>
      </c>
    </row>
    <row r="22" spans="1:15">
      <c r="J22" s="7">
        <v>1</v>
      </c>
      <c r="K22" s="50">
        <f t="shared" si="2"/>
        <v>3.1855113534320991</v>
      </c>
      <c r="L22" s="50">
        <f t="shared" si="2"/>
        <v>2.1679370078010947</v>
      </c>
      <c r="M22" s="51">
        <f t="shared" si="3"/>
        <v>4.8073764913558303E-2</v>
      </c>
      <c r="N22" s="52">
        <f t="shared" si="0"/>
        <v>8.1505807249994011E-2</v>
      </c>
      <c r="O22">
        <f t="shared" si="1"/>
        <v>4.8073764913558303E-2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3.1855113534320991</v>
      </c>
      <c r="L23" s="50">
        <f t="shared" si="2"/>
        <v>2.1679370078010947</v>
      </c>
      <c r="M23" s="51">
        <f t="shared" si="3"/>
        <v>7.741736776868624E-2</v>
      </c>
      <c r="N23" s="52">
        <f t="shared" si="0"/>
        <v>0.15892317501868025</v>
      </c>
      <c r="O23">
        <f t="shared" si="1"/>
        <v>9.6771709710857801E-2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2.0662930818925123</v>
      </c>
      <c r="J24" s="7">
        <f t="shared" ref="J24:J55" si="4">J23+0.25</f>
        <v>1.5</v>
      </c>
      <c r="K24" s="50">
        <f t="shared" si="2"/>
        <v>3.1855113534320991</v>
      </c>
      <c r="L24" s="50">
        <f t="shared" si="2"/>
        <v>2.1679370078010947</v>
      </c>
      <c r="M24" s="51">
        <f t="shared" si="3"/>
        <v>0.10715827263176192</v>
      </c>
      <c r="N24" s="52">
        <f t="shared" si="0"/>
        <v>0.26608144765044217</v>
      </c>
      <c r="O24">
        <f t="shared" si="1"/>
        <v>0.16073740894764288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3.1855113534320991</v>
      </c>
      <c r="L25" s="50">
        <f t="shared" si="2"/>
        <v>2.1679370078010947</v>
      </c>
      <c r="M25" s="51">
        <f t="shared" si="3"/>
        <v>0.130713850900258</v>
      </c>
      <c r="N25" s="52">
        <f t="shared" si="0"/>
        <v>0.39679529855070017</v>
      </c>
      <c r="O25">
        <f t="shared" si="1"/>
        <v>0.2287492390754515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3.1855113534320991</v>
      </c>
      <c r="L26" s="50">
        <f t="shared" si="2"/>
        <v>2.1679370078010947</v>
      </c>
      <c r="M26" s="51">
        <f t="shared" si="3"/>
        <v>0.14180417168002335</v>
      </c>
      <c r="N26" s="52">
        <f t="shared" si="0"/>
        <v>0.53859947023072352</v>
      </c>
      <c r="O26">
        <f t="shared" si="1"/>
        <v>0.2836083433600467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3.1855113534320991</v>
      </c>
      <c r="L27" s="50">
        <f t="shared" si="2"/>
        <v>2.1679370078010947</v>
      </c>
      <c r="M27" s="51">
        <f t="shared" si="3"/>
        <v>0.13695698838524473</v>
      </c>
      <c r="N27" s="52">
        <f t="shared" si="0"/>
        <v>0.67555645861596825</v>
      </c>
      <c r="O27">
        <f t="shared" si="1"/>
        <v>0.30815322386680066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3.1855113534320991</v>
      </c>
      <c r="L28" s="50">
        <f t="shared" si="2"/>
        <v>2.1679370078010947</v>
      </c>
      <c r="M28" s="51">
        <f t="shared" si="3"/>
        <v>0.11734695273010143</v>
      </c>
      <c r="N28" s="52">
        <f t="shared" si="0"/>
        <v>0.79290341134606968</v>
      </c>
      <c r="O28">
        <f t="shared" si="1"/>
        <v>0.29336738182525357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3.1855113534320991</v>
      </c>
      <c r="L29" s="50">
        <f t="shared" si="2"/>
        <v>2.1679370078010947</v>
      </c>
      <c r="M29" s="51">
        <f t="shared" si="3"/>
        <v>8.8631554270478974E-2</v>
      </c>
      <c r="N29" s="52">
        <f t="shared" si="0"/>
        <v>0.88153496561654865</v>
      </c>
      <c r="O29">
        <f t="shared" si="1"/>
        <v>0.24373677424381718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3.1855113534320991</v>
      </c>
      <c r="L30" s="50">
        <f t="shared" si="2"/>
        <v>2.1679370078010947</v>
      </c>
      <c r="M30" s="51">
        <f t="shared" si="3"/>
        <v>5.8527820636102068E-2</v>
      </c>
      <c r="N30" s="52">
        <f t="shared" si="0"/>
        <v>0.94006278625265072</v>
      </c>
      <c r="O30">
        <f t="shared" si="1"/>
        <v>0.1755834619083062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3.1855113534320991</v>
      </c>
      <c r="L31" s="50">
        <f t="shared" si="2"/>
        <v>2.1679370078010947</v>
      </c>
      <c r="M31" s="51">
        <f t="shared" si="3"/>
        <v>3.3470461013910269E-2</v>
      </c>
      <c r="N31" s="52">
        <f t="shared" si="0"/>
        <v>0.97353324726656099</v>
      </c>
      <c r="O31">
        <f t="shared" si="1"/>
        <v>0.10877899829520837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3.1855113534320991</v>
      </c>
      <c r="L32" s="50">
        <f t="shared" si="2"/>
        <v>2.1679370078010947</v>
      </c>
      <c r="M32" s="51">
        <f t="shared" si="3"/>
        <v>1.6403909120921489E-2</v>
      </c>
      <c r="N32" s="52">
        <f t="shared" si="0"/>
        <v>0.98993715638748248</v>
      </c>
      <c r="O32">
        <f t="shared" si="1"/>
        <v>5.7413681923225213E-2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3.1855113534320991</v>
      </c>
      <c r="L33" s="50">
        <f t="shared" si="2"/>
        <v>2.1679370078010947</v>
      </c>
      <c r="M33" s="51">
        <f t="shared" si="3"/>
        <v>6.8135401794978678E-3</v>
      </c>
      <c r="N33" s="52">
        <f t="shared" si="0"/>
        <v>0.99675069656698034</v>
      </c>
      <c r="O33">
        <f t="shared" si="1"/>
        <v>2.5550775673117004E-2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3.1855113534320991</v>
      </c>
      <c r="L34" s="50">
        <f t="shared" si="2"/>
        <v>2.1679370078010947</v>
      </c>
      <c r="M34" s="51">
        <f t="shared" si="3"/>
        <v>2.3705579155657297E-3</v>
      </c>
      <c r="N34" s="52">
        <f t="shared" si="0"/>
        <v>0.99912125448254607</v>
      </c>
      <c r="O34">
        <f t="shared" si="1"/>
        <v>9.4822316622629188E-3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3.1855113534320991</v>
      </c>
      <c r="L35" s="50">
        <f t="shared" si="2"/>
        <v>2.1679370078010947</v>
      </c>
      <c r="M35" s="51">
        <f t="shared" si="3"/>
        <v>6.8249185474933416E-4</v>
      </c>
      <c r="N35" s="52">
        <f t="shared" si="0"/>
        <v>0.99980374633729541</v>
      </c>
      <c r="O35">
        <f t="shared" si="1"/>
        <v>2.9005903826846702E-3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3.1855113534320991</v>
      </c>
      <c r="L36" s="50">
        <f t="shared" si="5"/>
        <v>2.1679370078010947</v>
      </c>
      <c r="M36" s="51">
        <f t="shared" si="3"/>
        <v>1.6057067321939567E-4</v>
      </c>
      <c r="N36" s="52">
        <f t="shared" si="0"/>
        <v>0.9999643170105148</v>
      </c>
      <c r="O36">
        <f t="shared" si="1"/>
        <v>7.2256802948728049E-4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3.1855113534320991</v>
      </c>
      <c r="L37" s="50">
        <f t="shared" si="5"/>
        <v>2.1679370078010947</v>
      </c>
      <c r="M37" s="51">
        <f t="shared" si="3"/>
        <v>3.0476649729549443E-5</v>
      </c>
      <c r="N37" s="52">
        <f t="shared" si="0"/>
        <v>0.99999479366024435</v>
      </c>
      <c r="O37">
        <f t="shared" si="1"/>
        <v>1.4476408621535986E-4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3.1855113534320991</v>
      </c>
      <c r="L38" s="50">
        <f t="shared" si="5"/>
        <v>2.1679370078010947</v>
      </c>
      <c r="M38" s="51">
        <f t="shared" si="3"/>
        <v>4.6055733025074375E-6</v>
      </c>
      <c r="N38" s="52">
        <f t="shared" si="0"/>
        <v>0.99999939923354686</v>
      </c>
      <c r="O38">
        <f t="shared" si="1"/>
        <v>2.3027866512537187E-5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3.1855113534320991</v>
      </c>
      <c r="L39" s="50">
        <f t="shared" si="5"/>
        <v>2.1679370078010947</v>
      </c>
      <c r="M39" s="51">
        <f t="shared" si="3"/>
        <v>5.467417114601858E-7</v>
      </c>
      <c r="N39" s="52">
        <f t="shared" si="0"/>
        <v>0.99999994597525832</v>
      </c>
      <c r="O39">
        <f t="shared" si="1"/>
        <v>2.8703939851659754E-6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3.1855113534320991</v>
      </c>
      <c r="L40" s="50">
        <f t="shared" si="5"/>
        <v>2.1679370078010947</v>
      </c>
      <c r="M40" s="51">
        <f t="shared" si="3"/>
        <v>5.0294422626606661E-8</v>
      </c>
      <c r="N40" s="52">
        <f t="shared" si="0"/>
        <v>0.99999999626968095</v>
      </c>
      <c r="O40">
        <f t="shared" si="1"/>
        <v>2.7661932444633663E-7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3.1855113534320991</v>
      </c>
      <c r="L41" s="50">
        <f t="shared" si="5"/>
        <v>2.1679370078010947</v>
      </c>
      <c r="M41" s="51">
        <f t="shared" si="3"/>
        <v>3.5354869032389047E-9</v>
      </c>
      <c r="N41" s="52">
        <f t="shared" si="0"/>
        <v>0.99999999980516785</v>
      </c>
      <c r="O41">
        <f t="shared" si="1"/>
        <v>2.0329049693623702E-8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3.1855113534320991</v>
      </c>
      <c r="L42" s="50">
        <f t="shared" si="5"/>
        <v>2.1679370078010947</v>
      </c>
      <c r="M42" s="51">
        <f t="shared" si="3"/>
        <v>1.8725032635558136E-10</v>
      </c>
      <c r="N42" s="52">
        <f t="shared" si="0"/>
        <v>0.99999999999241818</v>
      </c>
      <c r="O42">
        <f t="shared" si="1"/>
        <v>1.1235019581334882E-9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3.1855113534320991</v>
      </c>
      <c r="L43" s="50">
        <f t="shared" si="5"/>
        <v>2.1679370078010947</v>
      </c>
      <c r="M43" s="51">
        <f t="shared" si="3"/>
        <v>7.365330567665751E-12</v>
      </c>
      <c r="N43" s="52">
        <f t="shared" si="0"/>
        <v>0.99999999999978351</v>
      </c>
      <c r="O43">
        <f t="shared" si="1"/>
        <v>4.6033316047910944E-11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3.1855113534320991</v>
      </c>
      <c r="L44" s="50">
        <f t="shared" si="5"/>
        <v>2.1679370078010947</v>
      </c>
      <c r="M44" s="51">
        <f t="shared" si="3"/>
        <v>2.120525977034049E-13</v>
      </c>
      <c r="N44" s="52">
        <f t="shared" si="0"/>
        <v>0.99999999999999556</v>
      </c>
      <c r="O44">
        <f t="shared" si="1"/>
        <v>1.3783418850721318E-12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3.1855113534320991</v>
      </c>
      <c r="L45" s="50">
        <f t="shared" si="5"/>
        <v>2.1679370078010947</v>
      </c>
      <c r="M45" s="51">
        <f t="shared" si="3"/>
        <v>4.3298697960381105E-15</v>
      </c>
      <c r="N45" s="52">
        <f t="shared" si="0"/>
        <v>0.99999999999999989</v>
      </c>
      <c r="O45">
        <f t="shared" si="1"/>
        <v>2.9226621123257246E-14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3.1855113534320991</v>
      </c>
      <c r="L46" s="50">
        <f t="shared" si="5"/>
        <v>2.1679370078010947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3.1855113534320991</v>
      </c>
      <c r="L47" s="50">
        <f t="shared" si="5"/>
        <v>2.1679370078010947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3.1855113534320991</v>
      </c>
      <c r="L48" s="50">
        <f t="shared" si="5"/>
        <v>2.1679370078010947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3.1855113534320991</v>
      </c>
      <c r="L49" s="50">
        <f t="shared" si="5"/>
        <v>2.1679370078010947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3.1855113534320991</v>
      </c>
      <c r="L50" s="50">
        <f t="shared" si="5"/>
        <v>2.1679370078010947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3.1855113534320991</v>
      </c>
      <c r="L51" s="50">
        <f t="shared" si="5"/>
        <v>2.1679370078010947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3.1855113534320991</v>
      </c>
      <c r="L52" s="50">
        <f t="shared" si="7"/>
        <v>2.1679370078010947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3.1855113534320991</v>
      </c>
      <c r="L53" s="50">
        <f t="shared" si="7"/>
        <v>2.1679370078010947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3.1855113534320991</v>
      </c>
      <c r="L54" s="50">
        <f t="shared" si="7"/>
        <v>2.1679370078010947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3.1855113534320991</v>
      </c>
      <c r="L55" s="50">
        <f t="shared" si="7"/>
        <v>2.1679370078010947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3.1855113534320991</v>
      </c>
      <c r="L56" s="50">
        <f t="shared" si="7"/>
        <v>2.1679370078010947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3.1855113534320991</v>
      </c>
      <c r="L57" s="50">
        <f t="shared" si="7"/>
        <v>2.1679370078010947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3.1855113534320991</v>
      </c>
      <c r="L58" s="50">
        <f t="shared" si="7"/>
        <v>2.1679370078010947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3.1855113534320991</v>
      </c>
      <c r="L59" s="50">
        <f t="shared" si="7"/>
        <v>2.1679370078010947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3.1855113534320991</v>
      </c>
      <c r="L60" s="50">
        <f t="shared" si="7"/>
        <v>2.1679370078010947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3.1855113534320991</v>
      </c>
      <c r="L61" s="50">
        <f t="shared" si="7"/>
        <v>2.1679370078010947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3.1855113534320991</v>
      </c>
      <c r="L62" s="50">
        <f t="shared" si="7"/>
        <v>2.1679370078010947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>
  <dimension ref="A1:O85"/>
  <sheetViews>
    <sheetView topLeftCell="C1" workbookViewId="0">
      <selection activeCell="I10" sqref="I10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8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2.0877229362158056</v>
      </c>
      <c r="I2" s="56">
        <f>G2-I9</f>
        <v>0.12474981793623718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Récapitulatif!J3</f>
        <v>2.1619061817436549</v>
      </c>
      <c r="L3" s="67">
        <f>Récapitulatif!K3</f>
        <v>3.5127526064074051</v>
      </c>
      <c r="M3" s="67">
        <f>Récapitulatif!L3</f>
        <v>1.9457708871662234</v>
      </c>
    </row>
    <row r="4" spans="1:13" ht="18.75">
      <c r="A4" s="7"/>
      <c r="B4" s="22" t="s">
        <v>22</v>
      </c>
      <c r="C4" s="62">
        <f>L5</f>
        <v>3.1537922609655382</v>
      </c>
      <c r="D4" s="9" t="s">
        <v>23</v>
      </c>
      <c r="E4" s="62">
        <f>K5</f>
        <v>2.1929193123343618</v>
      </c>
      <c r="F4" s="8"/>
      <c r="G4" s="8"/>
      <c r="H4" s="8"/>
      <c r="I4" s="8"/>
      <c r="J4" s="3" t="s">
        <v>9</v>
      </c>
      <c r="K4" s="67">
        <f>Récapitulatif!J4</f>
        <v>2.1679370078010947</v>
      </c>
      <c r="L4" s="67">
        <f>Récapitulatif!K4</f>
        <v>3.1855113534320991</v>
      </c>
      <c r="M4" s="67">
        <f>Récapitulatif!L4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1.6341571779327333</v>
      </c>
      <c r="D5" s="7"/>
      <c r="E5" s="7"/>
      <c r="F5" s="8"/>
      <c r="G5" s="8"/>
      <c r="H5" s="8"/>
      <c r="I5" s="8"/>
      <c r="J5" s="3" t="s">
        <v>10</v>
      </c>
      <c r="K5" s="67">
        <f>Récapitulatif!J5</f>
        <v>2.1929193123343618</v>
      </c>
      <c r="L5" s="67">
        <f>Récapitulatif!K5</f>
        <v>3.1537922609655382</v>
      </c>
      <c r="M5" s="67">
        <f>Récapitulatif!L5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Récapitulatif!J6</f>
        <v>2.0741135454178008</v>
      </c>
      <c r="L6" s="67">
        <f>Récapitulatif!K6</f>
        <v>2.7112800039065963</v>
      </c>
      <c r="M6" s="67">
        <f>Récapitulatif!L6</f>
        <v>1.8449966193373881</v>
      </c>
    </row>
    <row r="7" spans="1:13" ht="15.75">
      <c r="A7" s="7"/>
      <c r="B7" s="25">
        <f>1+1/(12*C5)+1/(288*C5*C5)-139/(51840*C5*C5*C5)</f>
        <v>1.0516804915285274</v>
      </c>
      <c r="C7" s="13" t="s">
        <v>26</v>
      </c>
      <c r="D7" s="12"/>
      <c r="E7" s="12"/>
      <c r="J7" s="3" t="s">
        <v>12</v>
      </c>
      <c r="K7" s="67">
        <f>Récapitulatif!J7</f>
        <v>2.0812645129552791</v>
      </c>
      <c r="L7" s="67">
        <f>Récapitulatif!K7</f>
        <v>3.1236231932986618</v>
      </c>
      <c r="M7" s="67">
        <f>Récapitulatif!L7</f>
        <v>1.8621820615795657</v>
      </c>
    </row>
    <row r="8" spans="1:13" ht="15.75">
      <c r="A8" s="7"/>
      <c r="B8" s="26">
        <f>EXP(-C5)</f>
        <v>0.19511675072135107</v>
      </c>
      <c r="C8" s="14"/>
      <c r="D8" s="7"/>
      <c r="E8" s="7"/>
      <c r="G8" s="96"/>
      <c r="I8" s="15" t="s">
        <v>50</v>
      </c>
      <c r="J8" s="3" t="s">
        <v>13</v>
      </c>
      <c r="K8" s="67">
        <f>Récapitulatif!J8</f>
        <v>1.9914087789660555</v>
      </c>
      <c r="L8" s="67">
        <f>Récapitulatif!K8</f>
        <v>3.0386161280093082</v>
      </c>
      <c r="M8" s="67">
        <f>Récapitulatif!L8</f>
        <v>1.7795307443365633</v>
      </c>
    </row>
    <row r="9" spans="1:13" ht="15.75">
      <c r="A9" s="7"/>
      <c r="B9" s="27">
        <f>POWER(C5,C5-1)</f>
        <v>1.3654060118277331</v>
      </c>
      <c r="C9" s="16"/>
      <c r="D9" s="7"/>
      <c r="E9" s="7"/>
      <c r="F9" s="20">
        <f>E20/I9</f>
        <v>0.34738801769189565</v>
      </c>
      <c r="G9" s="97"/>
      <c r="I9" s="63">
        <f>M5</f>
        <v>1.9629731182795684</v>
      </c>
      <c r="J9" s="3" t="s">
        <v>14</v>
      </c>
      <c r="K9" s="67">
        <f>Récapitulatif!J9</f>
        <v>1.9816396706193411</v>
      </c>
      <c r="L9" s="67">
        <f>Récapitulatif!K9</f>
        <v>3.1395675391135263</v>
      </c>
      <c r="M9" s="67">
        <f>Récapitulatif!L9</f>
        <v>1.7734685255597809</v>
      </c>
    </row>
    <row r="10" spans="1:13" ht="15.75">
      <c r="A10" s="7"/>
      <c r="B10" s="28">
        <f>SQRT(C5*2*22/7)</f>
        <v>3.2049719372303906</v>
      </c>
      <c r="C10" s="17"/>
      <c r="D10" s="7"/>
      <c r="E10" s="7"/>
      <c r="G10" s="97"/>
      <c r="J10" s="3" t="s">
        <v>15</v>
      </c>
      <c r="K10" s="67">
        <f>Récapitulatif!J10</f>
        <v>1.9590605042987337</v>
      </c>
      <c r="L10" s="67">
        <f>Récapitulatif!K10</f>
        <v>2.4761770122387752</v>
      </c>
      <c r="M10" s="67">
        <f>Récapitulatif!L10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1.5562517075124325E-2</v>
      </c>
      <c r="H11" s="60" t="s">
        <v>45</v>
      </c>
      <c r="I11" s="60"/>
      <c r="J11" s="3" t="s">
        <v>16</v>
      </c>
      <c r="K11" s="67">
        <f>Récapitulatif!J11</f>
        <v>1.7837832332335157</v>
      </c>
      <c r="L11" s="67">
        <f>Récapitulatif!K11</f>
        <v>2.8567194441642942</v>
      </c>
      <c r="M11" s="67">
        <f>Récapitulatif!L11</f>
        <v>1.5898268398268449</v>
      </c>
    </row>
    <row r="12" spans="1:13" ht="21">
      <c r="A12" s="4" t="s">
        <v>27</v>
      </c>
      <c r="B12" s="29">
        <f>B7*B8*B9*B10</f>
        <v>0.89797534936394041</v>
      </c>
      <c r="C12" s="98"/>
      <c r="D12" s="98"/>
      <c r="E12" s="10"/>
      <c r="F12" t="s">
        <v>42</v>
      </c>
      <c r="G12" s="57">
        <f>(H17-I9)*(H17-I9)</f>
        <v>4.9303806576313238E-32</v>
      </c>
      <c r="H12" s="60" t="s">
        <v>46</v>
      </c>
      <c r="I12" s="60">
        <f>SQRT(G12)</f>
        <v>2.2204460492503131E-16</v>
      </c>
      <c r="J12" s="3" t="s">
        <v>17</v>
      </c>
      <c r="K12" s="67">
        <f>Récapitulatif!J12</f>
        <v>1.9682529629574681</v>
      </c>
      <c r="L12" s="67">
        <f>Récapitulatif!K12</f>
        <v>2.6459825585540955</v>
      </c>
      <c r="M12" s="67">
        <f>Récapitulatif!L12</f>
        <v>1.7494152046783538</v>
      </c>
    </row>
    <row r="13" spans="1:13" ht="18.75">
      <c r="A13" s="7"/>
      <c r="B13" s="22" t="s">
        <v>22</v>
      </c>
      <c r="C13" s="10">
        <f>C4</f>
        <v>3.1537922609655382</v>
      </c>
      <c r="D13" s="9" t="s">
        <v>23</v>
      </c>
      <c r="E13" s="10">
        <f>E4</f>
        <v>2.1929193123343618</v>
      </c>
      <c r="F13" t="s">
        <v>43</v>
      </c>
      <c r="G13" s="57">
        <f>(H17-G2)*(H17-G2)</f>
        <v>1.556251707512438E-2</v>
      </c>
      <c r="H13" s="60" t="s">
        <v>47</v>
      </c>
      <c r="I13" s="61">
        <f>1-G12/G13</f>
        <v>1</v>
      </c>
      <c r="J13" s="3" t="s">
        <v>18</v>
      </c>
      <c r="K13" s="67">
        <f>Récapitulatif!J13</f>
        <v>1.9728443788905725</v>
      </c>
      <c r="L13" s="67">
        <f>Récapitulatif!K13</f>
        <v>2.480921418584952</v>
      </c>
      <c r="M13" s="67">
        <f>Récapitulatif!L13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1.3170785889663668</v>
      </c>
      <c r="D14" s="7"/>
      <c r="E14" s="7"/>
      <c r="F14" s="99" t="s">
        <v>32</v>
      </c>
      <c r="G14" s="100"/>
      <c r="H14" s="59">
        <f>E13*E13*(B12-B20)</f>
        <v>0.46500580373586375</v>
      </c>
      <c r="J14" s="3" t="s">
        <v>19</v>
      </c>
      <c r="K14" s="67">
        <f>Récapitulatif!J14</f>
        <v>1.9905872092104615</v>
      </c>
      <c r="L14" s="67">
        <f>Récapitulatif!K14</f>
        <v>2.8185087186494568</v>
      </c>
      <c r="M14" s="67">
        <f>Récapitulatif!L14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Récapitulatif!J15</f>
        <v>2.0271431082023619</v>
      </c>
      <c r="L15" s="67">
        <f>Récapitulatif!K15</f>
        <v>2.9286210197770592</v>
      </c>
      <c r="M15" s="67">
        <f>Récapitulatif!L15</f>
        <v>1.809278652257581</v>
      </c>
    </row>
    <row r="16" spans="1:13">
      <c r="A16" s="7"/>
      <c r="B16" s="25">
        <f>1+1/(12*C14)+1/(288*C14*C14)-139/(51840*C14*C14*C14)</f>
        <v>1.0640993906680187</v>
      </c>
      <c r="C16" s="13" t="s">
        <v>26</v>
      </c>
      <c r="D16" s="12"/>
      <c r="E16" s="12"/>
    </row>
    <row r="17" spans="1:15" ht="21">
      <c r="A17" s="7"/>
      <c r="B17" s="26">
        <f>EXP(-C14)</f>
        <v>0.26791685504752816</v>
      </c>
      <c r="C17" s="14"/>
      <c r="D17" s="7"/>
      <c r="E17" s="7"/>
      <c r="F17" s="99" t="s">
        <v>51</v>
      </c>
      <c r="G17" s="100"/>
      <c r="H17" s="35">
        <f>E13*B21</f>
        <v>1.9629731182795682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1.0912551487437374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3.1537922609655382</v>
      </c>
      <c r="L18" s="54">
        <f>E4</f>
        <v>2.1929193123343618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2.8772868647519845</v>
      </c>
      <c r="C19" s="17"/>
      <c r="D19" s="7"/>
      <c r="E19" s="7"/>
      <c r="F19" s="33"/>
      <c r="G19" s="34"/>
      <c r="J19" s="7">
        <v>0.25</v>
      </c>
      <c r="K19" s="50">
        <f>K18</f>
        <v>3.1537922609655382</v>
      </c>
      <c r="L19" s="50">
        <f>L18</f>
        <v>2.1929193123343618</v>
      </c>
      <c r="M19" s="51">
        <f>N19-N18</f>
        <v>1.0604321483803636E-3</v>
      </c>
      <c r="N19" s="52">
        <f t="shared" ref="N19:N49" si="0">WEIBULL(J19,K19,L19,TRUE)</f>
        <v>1.0604321483803636E-3</v>
      </c>
      <c r="O19">
        <f t="shared" ref="O19:O62" si="1">J19*M19</f>
        <v>2.651080370950909E-4</v>
      </c>
    </row>
    <row r="20" spans="1:15" ht="21">
      <c r="A20" s="4" t="s">
        <v>29</v>
      </c>
      <c r="B20" s="29">
        <f>B21*B21</f>
        <v>0.80127833413286509</v>
      </c>
      <c r="C20" s="88" t="s">
        <v>30</v>
      </c>
      <c r="D20" s="89"/>
      <c r="E20" s="10">
        <f>E13*SQRT(B12-B20)</f>
        <v>0.68191334034161832</v>
      </c>
      <c r="F20" s="34"/>
      <c r="G20" s="34"/>
      <c r="J20" s="7">
        <v>0.5</v>
      </c>
      <c r="K20" s="50">
        <f t="shared" ref="K20:L35" si="2">K19</f>
        <v>3.1537922609655382</v>
      </c>
      <c r="L20" s="50">
        <f t="shared" si="2"/>
        <v>2.1929193123343618</v>
      </c>
      <c r="M20" s="51">
        <f t="shared" ref="M20:M62" si="3">N20-N19</f>
        <v>8.3378930931089501E-3</v>
      </c>
      <c r="N20" s="52">
        <f t="shared" si="0"/>
        <v>9.3983252414893137E-3</v>
      </c>
      <c r="O20">
        <f t="shared" si="1"/>
        <v>4.1689465465544751E-3</v>
      </c>
    </row>
    <row r="21" spans="1:15" ht="21">
      <c r="A21" s="4" t="s">
        <v>31</v>
      </c>
      <c r="B21" s="29">
        <f>B16*B17*B18*B19</f>
        <v>0.89514151626034255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3.1537922609655382</v>
      </c>
      <c r="L21" s="50">
        <f t="shared" si="2"/>
        <v>2.1929193123343618</v>
      </c>
      <c r="M21" s="51">
        <f t="shared" si="3"/>
        <v>2.3952745747217508E-2</v>
      </c>
      <c r="N21" s="52">
        <f t="shared" si="0"/>
        <v>3.3351070988706821E-2</v>
      </c>
      <c r="O21">
        <f t="shared" si="1"/>
        <v>1.7964559310413131E-2</v>
      </c>
    </row>
    <row r="22" spans="1:15">
      <c r="J22" s="7">
        <v>1</v>
      </c>
      <c r="K22" s="50">
        <f t="shared" si="2"/>
        <v>3.1537922609655382</v>
      </c>
      <c r="L22" s="50">
        <f t="shared" si="2"/>
        <v>2.1929193123343618</v>
      </c>
      <c r="M22" s="51">
        <f t="shared" si="3"/>
        <v>4.7254334631914419E-2</v>
      </c>
      <c r="N22" s="52">
        <f t="shared" si="0"/>
        <v>8.060540562062124E-2</v>
      </c>
      <c r="O22">
        <f t="shared" si="1"/>
        <v>4.7254334631914419E-2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3.1537922609655382</v>
      </c>
      <c r="L23" s="50">
        <f t="shared" si="2"/>
        <v>2.1929193123343618</v>
      </c>
      <c r="M23" s="51">
        <f t="shared" si="3"/>
        <v>7.5621005362518368E-2</v>
      </c>
      <c r="N23" s="52">
        <f t="shared" si="0"/>
        <v>0.15622641098313961</v>
      </c>
      <c r="O23">
        <f t="shared" si="1"/>
        <v>9.4526256703147959E-2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2.0877229362158056</v>
      </c>
      <c r="J24" s="7">
        <f t="shared" ref="J24:J55" si="4">J23+0.25</f>
        <v>1.5</v>
      </c>
      <c r="K24" s="50">
        <f t="shared" si="2"/>
        <v>3.1537922609655382</v>
      </c>
      <c r="L24" s="50">
        <f t="shared" si="2"/>
        <v>2.1929193123343618</v>
      </c>
      <c r="M24" s="51">
        <f t="shared" si="3"/>
        <v>0.10435004001359416</v>
      </c>
      <c r="N24" s="52">
        <f t="shared" si="0"/>
        <v>0.26057645099673377</v>
      </c>
      <c r="O24">
        <f t="shared" si="1"/>
        <v>0.15652506002039124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3.1537922609655382</v>
      </c>
      <c r="L25" s="50">
        <f t="shared" si="2"/>
        <v>2.1929193123343618</v>
      </c>
      <c r="M25" s="51">
        <f t="shared" si="3"/>
        <v>0.12733712035702538</v>
      </c>
      <c r="N25" s="52">
        <f t="shared" si="0"/>
        <v>0.38791357135375915</v>
      </c>
      <c r="O25">
        <f t="shared" si="1"/>
        <v>0.22283996062479441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3.1537922609655382</v>
      </c>
      <c r="L26" s="50">
        <f t="shared" si="2"/>
        <v>2.1929193123343618</v>
      </c>
      <c r="M26" s="51">
        <f t="shared" si="3"/>
        <v>0.13874963664910822</v>
      </c>
      <c r="N26" s="52">
        <f t="shared" si="0"/>
        <v>0.52666320800286737</v>
      </c>
      <c r="O26">
        <f t="shared" si="1"/>
        <v>0.27749927329821644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3.1537922609655382</v>
      </c>
      <c r="L27" s="50">
        <f t="shared" si="2"/>
        <v>2.1929193123343618</v>
      </c>
      <c r="M27" s="51">
        <f t="shared" si="3"/>
        <v>0.13523759845643923</v>
      </c>
      <c r="N27" s="52">
        <f t="shared" si="0"/>
        <v>0.6619008064593066</v>
      </c>
      <c r="O27">
        <f t="shared" si="1"/>
        <v>0.30428459652698825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3.1537922609655382</v>
      </c>
      <c r="L28" s="50">
        <f t="shared" si="2"/>
        <v>2.1929193123343618</v>
      </c>
      <c r="M28" s="51">
        <f t="shared" si="3"/>
        <v>0.1175950755748788</v>
      </c>
      <c r="N28" s="52">
        <f t="shared" si="0"/>
        <v>0.77949588203418541</v>
      </c>
      <c r="O28">
        <f t="shared" si="1"/>
        <v>0.29398768893719701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3.1537922609655382</v>
      </c>
      <c r="L29" s="50">
        <f t="shared" si="2"/>
        <v>2.1929193123343618</v>
      </c>
      <c r="M29" s="51">
        <f t="shared" si="3"/>
        <v>9.0731367017886533E-2</v>
      </c>
      <c r="N29" s="52">
        <f t="shared" si="0"/>
        <v>0.87022724905207194</v>
      </c>
      <c r="O29">
        <f t="shared" si="1"/>
        <v>0.24951125929918797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3.1537922609655382</v>
      </c>
      <c r="L30" s="50">
        <f t="shared" si="2"/>
        <v>2.1929193123343618</v>
      </c>
      <c r="M30" s="51">
        <f t="shared" si="3"/>
        <v>6.1670612805395097E-2</v>
      </c>
      <c r="N30" s="52">
        <f t="shared" si="0"/>
        <v>0.93189786185746704</v>
      </c>
      <c r="O30">
        <f t="shared" si="1"/>
        <v>0.18501183841618529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3.1537922609655382</v>
      </c>
      <c r="L31" s="50">
        <f t="shared" si="2"/>
        <v>2.1929193123343618</v>
      </c>
      <c r="M31" s="51">
        <f t="shared" si="3"/>
        <v>3.6618026676051185E-2</v>
      </c>
      <c r="N31" s="52">
        <f t="shared" si="0"/>
        <v>0.96851588853351822</v>
      </c>
      <c r="O31">
        <f t="shared" si="1"/>
        <v>0.11900858669716635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3.1537922609655382</v>
      </c>
      <c r="L32" s="50">
        <f t="shared" si="2"/>
        <v>2.1929193123343618</v>
      </c>
      <c r="M32" s="51">
        <f t="shared" si="3"/>
        <v>1.8817785118572905E-2</v>
      </c>
      <c r="N32" s="52">
        <f t="shared" si="0"/>
        <v>0.98733367365209113</v>
      </c>
      <c r="O32">
        <f t="shared" si="1"/>
        <v>6.5862247915005168E-2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3.1537922609655382</v>
      </c>
      <c r="L33" s="50">
        <f t="shared" si="2"/>
        <v>2.1929193123343618</v>
      </c>
      <c r="M33" s="51">
        <f t="shared" si="3"/>
        <v>8.2865690650227863E-3</v>
      </c>
      <c r="N33" s="52">
        <f t="shared" si="0"/>
        <v>0.99562024271711391</v>
      </c>
      <c r="O33">
        <f t="shared" si="1"/>
        <v>3.1074633993835449E-2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3.1537922609655382</v>
      </c>
      <c r="L34" s="50">
        <f t="shared" si="2"/>
        <v>2.1929193123343618</v>
      </c>
      <c r="M34" s="51">
        <f t="shared" si="3"/>
        <v>3.0943476742006926E-3</v>
      </c>
      <c r="N34" s="52">
        <f t="shared" si="0"/>
        <v>0.99871459039131461</v>
      </c>
      <c r="O34">
        <f t="shared" si="1"/>
        <v>1.237739069680277E-2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3.1537922609655382</v>
      </c>
      <c r="L35" s="50">
        <f t="shared" si="2"/>
        <v>2.1929193123343618</v>
      </c>
      <c r="M35" s="51">
        <f t="shared" si="3"/>
        <v>9.692394037688068E-4</v>
      </c>
      <c r="N35" s="52">
        <f t="shared" si="0"/>
        <v>0.99968382979508341</v>
      </c>
      <c r="O35">
        <f t="shared" si="1"/>
        <v>4.1192674660174289E-3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3.1537922609655382</v>
      </c>
      <c r="L36" s="50">
        <f t="shared" si="5"/>
        <v>2.1929193123343618</v>
      </c>
      <c r="M36" s="51">
        <f t="shared" si="3"/>
        <v>2.5182283692826157E-4</v>
      </c>
      <c r="N36" s="52">
        <f t="shared" si="0"/>
        <v>0.99993565263201167</v>
      </c>
      <c r="O36">
        <f t="shared" si="1"/>
        <v>1.1332027661771771E-3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3.1537922609655382</v>
      </c>
      <c r="L37" s="50">
        <f t="shared" si="5"/>
        <v>2.1929193123343618</v>
      </c>
      <c r="M37" s="51">
        <f t="shared" si="3"/>
        <v>5.3650341416244807E-5</v>
      </c>
      <c r="N37" s="52">
        <f t="shared" si="0"/>
        <v>0.99998930297342792</v>
      </c>
      <c r="O37">
        <f t="shared" si="1"/>
        <v>2.5483912172716283E-4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3.1537922609655382</v>
      </c>
      <c r="L38" s="50">
        <f t="shared" si="5"/>
        <v>2.1929193123343618</v>
      </c>
      <c r="M38" s="51">
        <f t="shared" si="3"/>
        <v>9.2633155318599947E-6</v>
      </c>
      <c r="N38" s="52">
        <f t="shared" si="0"/>
        <v>0.99999856628895978</v>
      </c>
      <c r="O38">
        <f t="shared" si="1"/>
        <v>4.6316577659299973E-5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3.1537922609655382</v>
      </c>
      <c r="L39" s="50">
        <f t="shared" si="5"/>
        <v>2.1929193123343618</v>
      </c>
      <c r="M39" s="51">
        <f t="shared" si="3"/>
        <v>1.2808051296220313E-6</v>
      </c>
      <c r="N39" s="52">
        <f t="shared" si="0"/>
        <v>0.9999998470940894</v>
      </c>
      <c r="O39">
        <f t="shared" si="1"/>
        <v>6.7242269305156643E-6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3.1537922609655382</v>
      </c>
      <c r="L40" s="50">
        <f t="shared" si="5"/>
        <v>2.1929193123343618</v>
      </c>
      <c r="M40" s="51">
        <f t="shared" si="3"/>
        <v>1.4010016768928324E-7</v>
      </c>
      <c r="N40" s="52">
        <f t="shared" si="0"/>
        <v>0.99999998719425709</v>
      </c>
      <c r="O40">
        <f t="shared" si="1"/>
        <v>7.7055092229105782E-7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3.1537922609655382</v>
      </c>
      <c r="L41" s="50">
        <f t="shared" si="5"/>
        <v>2.1929193123343618</v>
      </c>
      <c r="M41" s="51">
        <f t="shared" si="3"/>
        <v>1.1974716884743941E-8</v>
      </c>
      <c r="N41" s="52">
        <f t="shared" si="0"/>
        <v>0.99999999916897397</v>
      </c>
      <c r="O41">
        <f t="shared" si="1"/>
        <v>6.8854622087277662E-8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3.1537922609655382</v>
      </c>
      <c r="L42" s="50">
        <f t="shared" si="5"/>
        <v>2.1929193123343618</v>
      </c>
      <c r="M42" s="51">
        <f t="shared" si="3"/>
        <v>7.8979489614994236E-10</v>
      </c>
      <c r="N42" s="52">
        <f t="shared" si="0"/>
        <v>0.99999999995876887</v>
      </c>
      <c r="O42">
        <f t="shared" si="1"/>
        <v>4.7387693768996542E-9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3.1537922609655382</v>
      </c>
      <c r="L43" s="50">
        <f t="shared" si="5"/>
        <v>2.1929193123343618</v>
      </c>
      <c r="M43" s="51">
        <f t="shared" si="3"/>
        <v>3.9688141661997633E-11</v>
      </c>
      <c r="N43" s="52">
        <f t="shared" si="0"/>
        <v>0.99999999999845701</v>
      </c>
      <c r="O43">
        <f t="shared" si="1"/>
        <v>2.4805088538748521E-10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3.1537922609655382</v>
      </c>
      <c r="L44" s="50">
        <f t="shared" si="5"/>
        <v>2.1929193123343618</v>
      </c>
      <c r="M44" s="51">
        <f t="shared" si="3"/>
        <v>1.500022328571049E-12</v>
      </c>
      <c r="N44" s="52">
        <f t="shared" si="0"/>
        <v>0.99999999999995703</v>
      </c>
      <c r="O44">
        <f t="shared" si="1"/>
        <v>9.7501451357118185E-12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3.1537922609655382</v>
      </c>
      <c r="L45" s="50">
        <f t="shared" si="5"/>
        <v>2.1929193123343618</v>
      </c>
      <c r="M45" s="51">
        <f t="shared" si="3"/>
        <v>4.2077452633293433E-14</v>
      </c>
      <c r="N45" s="52">
        <f t="shared" si="0"/>
        <v>0.99999999999999911</v>
      </c>
      <c r="O45">
        <f t="shared" si="1"/>
        <v>2.8402280527473067E-13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3.1537922609655382</v>
      </c>
      <c r="L46" s="50">
        <f t="shared" si="5"/>
        <v>2.1929193123343618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3.1537922609655382</v>
      </c>
      <c r="L47" s="50">
        <f t="shared" si="5"/>
        <v>2.1929193123343618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3.1537922609655382</v>
      </c>
      <c r="L48" s="50">
        <f t="shared" si="5"/>
        <v>2.1929193123343618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3.1537922609655382</v>
      </c>
      <c r="L49" s="50">
        <f t="shared" si="5"/>
        <v>2.1929193123343618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3.1537922609655382</v>
      </c>
      <c r="L50" s="50">
        <f t="shared" si="5"/>
        <v>2.1929193123343618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3.1537922609655382</v>
      </c>
      <c r="L51" s="50">
        <f t="shared" si="5"/>
        <v>2.1929193123343618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3.1537922609655382</v>
      </c>
      <c r="L52" s="50">
        <f t="shared" si="7"/>
        <v>2.1929193123343618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3.1537922609655382</v>
      </c>
      <c r="L53" s="50">
        <f t="shared" si="7"/>
        <v>2.1929193123343618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3.1537922609655382</v>
      </c>
      <c r="L54" s="50">
        <f t="shared" si="7"/>
        <v>2.1929193123343618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3.1537922609655382</v>
      </c>
      <c r="L55" s="50">
        <f t="shared" si="7"/>
        <v>2.1929193123343618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3.1537922609655382</v>
      </c>
      <c r="L56" s="50">
        <f t="shared" si="7"/>
        <v>2.1929193123343618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3.1537922609655382</v>
      </c>
      <c r="L57" s="50">
        <f t="shared" si="7"/>
        <v>2.1929193123343618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3.1537922609655382</v>
      </c>
      <c r="L58" s="50">
        <f t="shared" si="7"/>
        <v>2.1929193123343618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3.1537922609655382</v>
      </c>
      <c r="L59" s="50">
        <f t="shared" si="7"/>
        <v>2.1929193123343618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3.1537922609655382</v>
      </c>
      <c r="L60" s="50">
        <f t="shared" si="7"/>
        <v>2.1929193123343618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3.1537922609655382</v>
      </c>
      <c r="L61" s="50">
        <f t="shared" si="7"/>
        <v>2.1929193123343618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3.1537922609655382</v>
      </c>
      <c r="L62" s="50">
        <f t="shared" si="7"/>
        <v>2.1929193123343618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85"/>
  <sheetViews>
    <sheetView topLeftCell="B12" workbookViewId="0">
      <selection activeCell="M8" sqref="M8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 customHeight="1">
      <c r="A1" s="93"/>
      <c r="B1" s="93"/>
      <c r="C1" s="93"/>
      <c r="D1" s="93"/>
      <c r="E1" s="93"/>
      <c r="I1" s="55" t="s">
        <v>41</v>
      </c>
      <c r="J1" s="1"/>
      <c r="K1" s="94" t="s">
        <v>4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53</v>
      </c>
      <c r="G2" s="9">
        <f>G24</f>
        <v>1.9042959516727482</v>
      </c>
      <c r="I2" s="56">
        <f>G2-I9</f>
        <v>0.1247652073361849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'EPM -Mai'!K3</f>
        <v>2.1619061817436549</v>
      </c>
      <c r="L3" s="66">
        <f>'EPM -Mai'!L3</f>
        <v>3.5127526064074051</v>
      </c>
      <c r="M3" s="66">
        <f>'EPM -Mai'!M3</f>
        <v>1.9457708871662234</v>
      </c>
    </row>
    <row r="4" spans="1:13" ht="18.75">
      <c r="A4" s="7"/>
      <c r="B4" s="22" t="s">
        <v>22</v>
      </c>
      <c r="C4" s="62">
        <f>L8</f>
        <v>3.0386161280093082</v>
      </c>
      <c r="D4" s="9" t="s">
        <v>23</v>
      </c>
      <c r="E4" s="62">
        <f>K8</f>
        <v>1.9914087789660555</v>
      </c>
      <c r="F4" s="8"/>
      <c r="G4" s="8"/>
      <c r="H4" s="8"/>
      <c r="I4" s="8"/>
      <c r="J4" s="3" t="s">
        <v>9</v>
      </c>
      <c r="K4" s="66">
        <f>'EPM -Mai'!K4</f>
        <v>2.1679370078010947</v>
      </c>
      <c r="L4" s="66">
        <f>'EPM -Mai'!L4</f>
        <v>3.1855113534320991</v>
      </c>
      <c r="M4" s="66">
        <f>'EPM -Mai'!M4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1.6581943607698357</v>
      </c>
      <c r="D5" s="7"/>
      <c r="E5" s="7"/>
      <c r="F5" s="8"/>
      <c r="G5" s="8"/>
      <c r="H5" s="8"/>
      <c r="I5" s="8"/>
      <c r="J5" s="3" t="s">
        <v>10</v>
      </c>
      <c r="K5" s="66">
        <f>'EPM -Mai'!K5</f>
        <v>2.1929193123343618</v>
      </c>
      <c r="L5" s="66">
        <f>'EPM -Mai'!L5</f>
        <v>3.1537922609655382</v>
      </c>
      <c r="M5" s="66">
        <f>'EPM -Mai'!M5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'EPM -Mai'!K6</f>
        <v>2.0741135454178008</v>
      </c>
      <c r="L6" s="66">
        <f>'EPM -Mai'!L6</f>
        <v>2.7112800039065963</v>
      </c>
      <c r="M6" s="66">
        <f>'EPM -Mai'!M6</f>
        <v>1.8449966193373881</v>
      </c>
    </row>
    <row r="7" spans="1:13" ht="15.75">
      <c r="A7" s="7"/>
      <c r="B7" s="25">
        <f>1+1/(12*C5)+1/(288*C5*C5)-139/(51840*C5*C5*C5)</f>
        <v>1.0509301842316665</v>
      </c>
      <c r="C7" s="13" t="s">
        <v>26</v>
      </c>
      <c r="D7" s="12"/>
      <c r="E7" s="12"/>
      <c r="J7" s="3" t="s">
        <v>12</v>
      </c>
      <c r="K7" s="66">
        <f>'EPM -Mai'!K7</f>
        <v>2.0812645129552791</v>
      </c>
      <c r="L7" s="66">
        <f>'EPM -Mai'!L7</f>
        <v>3.1236231932986618</v>
      </c>
      <c r="M7" s="66">
        <f>'EPM -Mai'!M7</f>
        <v>1.8621820615795657</v>
      </c>
    </row>
    <row r="8" spans="1:13" ht="15.75">
      <c r="A8" s="7"/>
      <c r="B8" s="26">
        <f>EXP(-C5)</f>
        <v>0.19048261264801558</v>
      </c>
      <c r="C8" s="14"/>
      <c r="D8" s="7"/>
      <c r="E8" s="7"/>
      <c r="G8" s="96"/>
      <c r="I8" s="15" t="s">
        <v>48</v>
      </c>
      <c r="J8" s="3" t="s">
        <v>13</v>
      </c>
      <c r="K8" s="66">
        <f>'EPM -Mai'!K8</f>
        <v>1.9914087789660555</v>
      </c>
      <c r="L8" s="66">
        <f>'EPM -Mai'!L8</f>
        <v>3.0386161280093082</v>
      </c>
      <c r="M8" s="66">
        <f>'EPM -Mai'!M8</f>
        <v>1.7795307443365633</v>
      </c>
    </row>
    <row r="9" spans="1:13" ht="15.75">
      <c r="A9" s="7"/>
      <c r="B9" s="27">
        <f>POWER(C5,C5-1)</f>
        <v>1.3949633708318734</v>
      </c>
      <c r="C9" s="16"/>
      <c r="D9" s="7"/>
      <c r="E9" s="7"/>
      <c r="F9" s="20">
        <f>E20/I9</f>
        <v>0.35917636046986917</v>
      </c>
      <c r="G9" s="97"/>
      <c r="I9" s="63">
        <f>M8</f>
        <v>1.7795307443365633</v>
      </c>
      <c r="J9" s="3" t="s">
        <v>14</v>
      </c>
      <c r="K9" s="66">
        <f>'EPM -Mai'!K9</f>
        <v>1.9816396706193411</v>
      </c>
      <c r="L9" s="66">
        <f>'EPM -Mai'!L9</f>
        <v>3.1395675391135263</v>
      </c>
      <c r="M9" s="66">
        <f>'EPM -Mai'!M9</f>
        <v>1.7734685255597809</v>
      </c>
    </row>
    <row r="10" spans="1:13" ht="15.75">
      <c r="A10" s="7"/>
      <c r="B10" s="28">
        <f>SQRT(C5*2*22/7)</f>
        <v>3.2284572138998255</v>
      </c>
      <c r="C10" s="17"/>
      <c r="D10" s="7"/>
      <c r="E10" s="7"/>
      <c r="G10" s="97"/>
      <c r="J10" s="3" t="s">
        <v>15</v>
      </c>
      <c r="K10" s="66">
        <f>'EPM -Mai'!K10</f>
        <v>1.9590605042987337</v>
      </c>
      <c r="L10" s="66">
        <f>'EPM -Mai'!L10</f>
        <v>2.4761770122387752</v>
      </c>
      <c r="M10" s="66">
        <f>'EPM -Mai'!M10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1.5566356961641208E-2</v>
      </c>
      <c r="H11" s="60" t="s">
        <v>45</v>
      </c>
      <c r="I11" s="60"/>
      <c r="J11" s="3" t="s">
        <v>16</v>
      </c>
      <c r="K11" s="66">
        <f>'EPM -Mai'!K11</f>
        <v>1.7837832332335157</v>
      </c>
      <c r="L11" s="66">
        <f>'EPM -Mai'!L11</f>
        <v>2.8567194441642942</v>
      </c>
      <c r="M11" s="66">
        <f>'EPM -Mai'!M11</f>
        <v>1.5898268398268449</v>
      </c>
    </row>
    <row r="12" spans="1:13" ht="21">
      <c r="A12" s="4" t="s">
        <v>27</v>
      </c>
      <c r="B12" s="29">
        <f>B7*B8*B9*B10</f>
        <v>0.90154424232965658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4">
        <f>SQRT(G12)</f>
        <v>0</v>
      </c>
      <c r="J12" s="3" t="s">
        <v>17</v>
      </c>
      <c r="K12" s="66">
        <f>'EPM -Mai'!K12</f>
        <v>1.9682529629574681</v>
      </c>
      <c r="L12" s="66">
        <f>'EPM -Mai'!L12</f>
        <v>2.6459825585540955</v>
      </c>
      <c r="M12" s="66">
        <f>'EPM -Mai'!M12</f>
        <v>1.7494152046783538</v>
      </c>
    </row>
    <row r="13" spans="1:13" ht="18.75">
      <c r="A13" s="7"/>
      <c r="B13" s="22" t="s">
        <v>22</v>
      </c>
      <c r="C13" s="10">
        <f>C4</f>
        <v>3.0386161280093082</v>
      </c>
      <c r="D13" s="9" t="s">
        <v>23</v>
      </c>
      <c r="E13" s="10">
        <f>E4</f>
        <v>1.9914087789660555</v>
      </c>
      <c r="F13" t="s">
        <v>43</v>
      </c>
      <c r="G13" s="57">
        <f>(H17-G2)*(H17-G2)</f>
        <v>1.5566356961641208E-2</v>
      </c>
      <c r="H13" s="60" t="s">
        <v>47</v>
      </c>
      <c r="I13" s="61">
        <f>1-G12/G13</f>
        <v>1</v>
      </c>
      <c r="J13" s="3" t="s">
        <v>18</v>
      </c>
      <c r="K13" s="66">
        <f>'EPM -Mai'!K13</f>
        <v>1.9728443788905725</v>
      </c>
      <c r="L13" s="66">
        <f>'EPM -Mai'!L13</f>
        <v>2.480921418584952</v>
      </c>
      <c r="M13" s="66">
        <f>'EPM -Mai'!M13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1.3290971803849179</v>
      </c>
      <c r="D14" s="7"/>
      <c r="E14" s="7"/>
      <c r="F14" s="99" t="s">
        <v>32</v>
      </c>
      <c r="G14" s="100"/>
      <c r="H14" s="59">
        <f>E13*E13*(B12-B20)</f>
        <v>0.40853237799871905</v>
      </c>
      <c r="J14" s="3" t="s">
        <v>19</v>
      </c>
      <c r="K14" s="66">
        <f>'EPM -Mai'!K14</f>
        <v>1.9905872092104615</v>
      </c>
      <c r="L14" s="66">
        <f>'EPM -Mai'!L14</f>
        <v>2.8185087186494568</v>
      </c>
      <c r="M14" s="66">
        <f>'EPM -Mai'!M14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'EPM -Mai'!K15</f>
        <v>2.0271431082023619</v>
      </c>
      <c r="L15" s="66">
        <f>'EPM -Mai'!L15</f>
        <v>2.9286210197770592</v>
      </c>
      <c r="M15" s="66">
        <f>'EPM -Mai'!M15</f>
        <v>1.809278652257581</v>
      </c>
    </row>
    <row r="16" spans="1:13">
      <c r="A16" s="7"/>
      <c r="B16" s="25">
        <f>1+1/(12*C14)+1/(288*C14*C14)-139/(51840*C14*C14*C14)</f>
        <v>1.0635227620772574</v>
      </c>
      <c r="C16" s="13" t="s">
        <v>26</v>
      </c>
      <c r="D16" s="12"/>
      <c r="E16" s="12"/>
    </row>
    <row r="17" spans="1:15" ht="21">
      <c r="A17" s="7"/>
      <c r="B17" s="26">
        <f>EXP(-C14)</f>
        <v>0.26471614437700675</v>
      </c>
      <c r="C17" s="14"/>
      <c r="D17" s="7"/>
      <c r="E17" s="7"/>
      <c r="F17" s="99" t="s">
        <v>51</v>
      </c>
      <c r="G17" s="100"/>
      <c r="H17" s="35">
        <f>E13*B21</f>
        <v>1.7795307443365633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1.0981512838806937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3.0386161280093082</v>
      </c>
      <c r="L18" s="54">
        <f>E4</f>
        <v>1.9914087789660555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2.8903849456167694</v>
      </c>
      <c r="C19" s="17"/>
      <c r="D19" s="7"/>
      <c r="E19" s="7"/>
      <c r="F19" s="33"/>
      <c r="G19" s="34"/>
      <c r="J19" s="7">
        <v>0.25</v>
      </c>
      <c r="K19" s="50">
        <f>K18</f>
        <v>3.0386161280093082</v>
      </c>
      <c r="L19" s="50">
        <f>L18</f>
        <v>1.9914087789660555</v>
      </c>
      <c r="M19" s="51">
        <f>N19-N18</f>
        <v>1.8244864721548293E-3</v>
      </c>
      <c r="N19" s="52">
        <f t="shared" ref="N19:N49" si="0">WEIBULL(J19,K19,L19,TRUE)</f>
        <v>1.8244864721548293E-3</v>
      </c>
      <c r="O19">
        <f t="shared" ref="O19:O62" si="1">J19*M19</f>
        <v>4.5612161803870732E-4</v>
      </c>
    </row>
    <row r="20" spans="1:15" ht="21">
      <c r="A20" s="4" t="s">
        <v>29</v>
      </c>
      <c r="B20" s="29">
        <f>B21*B21</f>
        <v>0.79852801352144087</v>
      </c>
      <c r="C20" s="88" t="s">
        <v>30</v>
      </c>
      <c r="D20" s="89"/>
      <c r="E20" s="10">
        <f>E13*SQRT(B12-B20)</f>
        <v>0.63916537609504409</v>
      </c>
      <c r="F20" s="34"/>
      <c r="G20" s="34"/>
      <c r="J20" s="7">
        <v>0.5</v>
      </c>
      <c r="K20" s="50">
        <f t="shared" ref="K20:L35" si="2">K19</f>
        <v>3.0386161280093082</v>
      </c>
      <c r="L20" s="50">
        <f t="shared" si="2"/>
        <v>1.9914087789660555</v>
      </c>
      <c r="M20" s="51">
        <f t="shared" ref="M20:M62" si="3">N20-N19</f>
        <v>1.3069034910813238E-2</v>
      </c>
      <c r="N20" s="52">
        <f t="shared" si="0"/>
        <v>1.4893521382968067E-2</v>
      </c>
      <c r="O20">
        <f t="shared" si="1"/>
        <v>6.5345174554066188E-3</v>
      </c>
    </row>
    <row r="21" spans="1:15" ht="21">
      <c r="A21" s="4" t="s">
        <v>31</v>
      </c>
      <c r="B21" s="29">
        <f>B16*B17*B18*B19</f>
        <v>0.89360394667964671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3.0386161280093082</v>
      </c>
      <c r="L21" s="50">
        <f t="shared" si="2"/>
        <v>1.9914087789660555</v>
      </c>
      <c r="M21" s="51">
        <f t="shared" si="3"/>
        <v>3.5248596439343194E-2</v>
      </c>
      <c r="N21" s="52">
        <f t="shared" si="0"/>
        <v>5.0142117822311261E-2</v>
      </c>
      <c r="O21">
        <f t="shared" si="1"/>
        <v>2.6436447329507395E-2</v>
      </c>
    </row>
    <row r="22" spans="1:15">
      <c r="J22" s="7">
        <v>1</v>
      </c>
      <c r="K22" s="50">
        <f t="shared" si="2"/>
        <v>3.0386161280093082</v>
      </c>
      <c r="L22" s="50">
        <f t="shared" si="2"/>
        <v>1.9914087789660555</v>
      </c>
      <c r="M22" s="51">
        <f t="shared" si="3"/>
        <v>6.5860275699548443E-2</v>
      </c>
      <c r="N22" s="52">
        <f t="shared" si="0"/>
        <v>0.1160023935218597</v>
      </c>
      <c r="O22">
        <f t="shared" si="1"/>
        <v>6.5860275699548443E-2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3.0386161280093082</v>
      </c>
      <c r="L23" s="50">
        <f t="shared" si="2"/>
        <v>1.9914087789660555</v>
      </c>
      <c r="M23" s="51">
        <f t="shared" si="3"/>
        <v>9.9652550683317465E-2</v>
      </c>
      <c r="N23" s="52">
        <f t="shared" si="0"/>
        <v>0.21565494420517717</v>
      </c>
      <c r="O23">
        <f t="shared" si="1"/>
        <v>0.12456568835414683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1.9042959516727482</v>
      </c>
      <c r="J24" s="7">
        <f t="shared" ref="J24:J55" si="4">J23+0.25</f>
        <v>1.5</v>
      </c>
      <c r="K24" s="50">
        <f t="shared" si="2"/>
        <v>3.0386161280093082</v>
      </c>
      <c r="L24" s="50">
        <f t="shared" si="2"/>
        <v>1.9914087789660555</v>
      </c>
      <c r="M24" s="51">
        <f t="shared" si="3"/>
        <v>0.12907485894865722</v>
      </c>
      <c r="N24" s="52">
        <f t="shared" si="0"/>
        <v>0.34472980315383439</v>
      </c>
      <c r="O24">
        <f t="shared" si="1"/>
        <v>0.19361228842298583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3.0386161280093082</v>
      </c>
      <c r="L25" s="50">
        <f t="shared" si="2"/>
        <v>1.9914087789660555</v>
      </c>
      <c r="M25" s="51">
        <f t="shared" si="3"/>
        <v>0.1462418983268543</v>
      </c>
      <c r="N25" s="52">
        <f t="shared" si="0"/>
        <v>0.49097170148068869</v>
      </c>
      <c r="O25">
        <f t="shared" si="1"/>
        <v>0.25592332207199503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3.0386161280093082</v>
      </c>
      <c r="L26" s="50">
        <f t="shared" si="2"/>
        <v>1.9914087789660555</v>
      </c>
      <c r="M26" s="51">
        <f t="shared" si="3"/>
        <v>0.14596088685592212</v>
      </c>
      <c r="N26" s="52">
        <f t="shared" si="0"/>
        <v>0.63693258833661082</v>
      </c>
      <c r="O26">
        <f t="shared" si="1"/>
        <v>0.29192177371184425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3.0386161280093082</v>
      </c>
      <c r="L27" s="50">
        <f t="shared" si="2"/>
        <v>1.9914087789660555</v>
      </c>
      <c r="M27" s="51">
        <f t="shared" si="3"/>
        <v>0.12829802174239102</v>
      </c>
      <c r="N27" s="52">
        <f t="shared" si="0"/>
        <v>0.76523061007900184</v>
      </c>
      <c r="O27">
        <f t="shared" si="1"/>
        <v>0.2886705489203798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3.0386161280093082</v>
      </c>
      <c r="L28" s="50">
        <f t="shared" si="2"/>
        <v>1.9914087789660555</v>
      </c>
      <c r="M28" s="51">
        <f t="shared" si="3"/>
        <v>9.8887136584614566E-2</v>
      </c>
      <c r="N28" s="52">
        <f t="shared" si="0"/>
        <v>0.8641177466636164</v>
      </c>
      <c r="O28">
        <f t="shared" si="1"/>
        <v>0.24721784146153641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3.0386161280093082</v>
      </c>
      <c r="L29" s="50">
        <f t="shared" si="2"/>
        <v>1.9914087789660555</v>
      </c>
      <c r="M29" s="51">
        <f t="shared" si="3"/>
        <v>6.6382165050603681E-2</v>
      </c>
      <c r="N29" s="52">
        <f t="shared" si="0"/>
        <v>0.93049991171422008</v>
      </c>
      <c r="O29">
        <f t="shared" si="1"/>
        <v>0.18255095388916012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3.0386161280093082</v>
      </c>
      <c r="L30" s="50">
        <f t="shared" si="2"/>
        <v>1.9914087789660555</v>
      </c>
      <c r="M30" s="51">
        <f t="shared" si="3"/>
        <v>3.8488643791524724E-2</v>
      </c>
      <c r="N30" s="52">
        <f t="shared" si="0"/>
        <v>0.96898855550574481</v>
      </c>
      <c r="O30">
        <f t="shared" si="1"/>
        <v>0.11546593137457417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3.0386161280093082</v>
      </c>
      <c r="L31" s="50">
        <f t="shared" si="2"/>
        <v>1.9914087789660555</v>
      </c>
      <c r="M31" s="51">
        <f t="shared" si="3"/>
        <v>1.9094480339301168E-2</v>
      </c>
      <c r="N31" s="52">
        <f t="shared" si="0"/>
        <v>0.98808303584504598</v>
      </c>
      <c r="O31">
        <f t="shared" si="1"/>
        <v>6.2057061102728794E-2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3.0386161280093082</v>
      </c>
      <c r="L32" s="50">
        <f t="shared" si="2"/>
        <v>1.9914087789660555</v>
      </c>
      <c r="M32" s="51">
        <f t="shared" si="3"/>
        <v>8.0239038756309E-3</v>
      </c>
      <c r="N32" s="52">
        <f t="shared" si="0"/>
        <v>0.99610693972067688</v>
      </c>
      <c r="O32">
        <f t="shared" si="1"/>
        <v>2.808366356470815E-2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3.0386161280093082</v>
      </c>
      <c r="L33" s="50">
        <f t="shared" si="2"/>
        <v>1.9914087789660555</v>
      </c>
      <c r="M33" s="51">
        <f t="shared" si="3"/>
        <v>2.8258338401111471E-3</v>
      </c>
      <c r="N33" s="52">
        <f t="shared" si="0"/>
        <v>0.99893277356078802</v>
      </c>
      <c r="O33">
        <f t="shared" si="1"/>
        <v>1.0596876900416802E-2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3.0386161280093082</v>
      </c>
      <c r="L34" s="50">
        <f t="shared" si="2"/>
        <v>1.9914087789660555</v>
      </c>
      <c r="M34" s="51">
        <f t="shared" si="3"/>
        <v>8.2489795803475374E-4</v>
      </c>
      <c r="N34" s="52">
        <f t="shared" si="0"/>
        <v>0.99975767151882278</v>
      </c>
      <c r="O34">
        <f t="shared" si="1"/>
        <v>3.299591832139015E-3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3.0386161280093082</v>
      </c>
      <c r="L35" s="50">
        <f t="shared" si="2"/>
        <v>1.9914087789660555</v>
      </c>
      <c r="M35" s="51">
        <f t="shared" si="3"/>
        <v>1.9734400559412446E-4</v>
      </c>
      <c r="N35" s="52">
        <f t="shared" si="0"/>
        <v>0.9999550155244169</v>
      </c>
      <c r="O35">
        <f t="shared" si="1"/>
        <v>8.3871202377502896E-4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3.0386161280093082</v>
      </c>
      <c r="L36" s="50">
        <f t="shared" si="5"/>
        <v>1.9914087789660555</v>
      </c>
      <c r="M36" s="51">
        <f t="shared" si="3"/>
        <v>3.8246253243667816E-5</v>
      </c>
      <c r="N36" s="52">
        <f t="shared" si="0"/>
        <v>0.99999326177766057</v>
      </c>
      <c r="O36">
        <f t="shared" si="1"/>
        <v>1.7210813959650517E-4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3.0386161280093082</v>
      </c>
      <c r="L37" s="50">
        <f t="shared" si="5"/>
        <v>1.9914087789660555</v>
      </c>
      <c r="M37" s="51">
        <f t="shared" si="3"/>
        <v>5.9344117974147181E-6</v>
      </c>
      <c r="N37" s="52">
        <f t="shared" si="0"/>
        <v>0.99999919618945798</v>
      </c>
      <c r="O37">
        <f t="shared" si="1"/>
        <v>2.8188456037719911E-5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3.0386161280093082</v>
      </c>
      <c r="L38" s="50">
        <f t="shared" si="5"/>
        <v>1.9914087789660555</v>
      </c>
      <c r="M38" s="51">
        <f t="shared" si="3"/>
        <v>7.2844432719154639E-7</v>
      </c>
      <c r="N38" s="52">
        <f t="shared" si="0"/>
        <v>0.99999992463378518</v>
      </c>
      <c r="O38">
        <f t="shared" si="1"/>
        <v>3.642221635957732E-6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3.0386161280093082</v>
      </c>
      <c r="L39" s="50">
        <f t="shared" si="5"/>
        <v>1.9914087789660555</v>
      </c>
      <c r="M39" s="51">
        <f t="shared" si="3"/>
        <v>6.9884812381459938E-8</v>
      </c>
      <c r="N39" s="52">
        <f t="shared" si="0"/>
        <v>0.99999999451859756</v>
      </c>
      <c r="O39">
        <f t="shared" si="1"/>
        <v>3.6689526500266467E-7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3.0386161280093082</v>
      </c>
      <c r="L40" s="50">
        <f t="shared" si="5"/>
        <v>1.9914087789660555</v>
      </c>
      <c r="M40" s="51">
        <f t="shared" si="3"/>
        <v>5.1762162334156869E-9</v>
      </c>
      <c r="N40" s="52">
        <f t="shared" si="0"/>
        <v>0.99999999969481379</v>
      </c>
      <c r="O40">
        <f t="shared" si="1"/>
        <v>2.8469189283786278E-8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3.0386161280093082</v>
      </c>
      <c r="L41" s="50">
        <f t="shared" si="5"/>
        <v>1.9914087789660555</v>
      </c>
      <c r="M41" s="51">
        <f t="shared" si="3"/>
        <v>2.9234958898172181E-10</v>
      </c>
      <c r="N41" s="52">
        <f t="shared" si="0"/>
        <v>0.99999999998716338</v>
      </c>
      <c r="O41">
        <f t="shared" si="1"/>
        <v>1.6810101366449004E-9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3.0386161280093082</v>
      </c>
      <c r="L42" s="50">
        <f t="shared" si="5"/>
        <v>1.9914087789660555</v>
      </c>
      <c r="M42" s="51">
        <f t="shared" si="3"/>
        <v>1.2434053786591903E-11</v>
      </c>
      <c r="N42" s="52">
        <f t="shared" si="0"/>
        <v>0.99999999999959743</v>
      </c>
      <c r="O42">
        <f t="shared" si="1"/>
        <v>7.4604322719551419E-11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3.0386161280093082</v>
      </c>
      <c r="L43" s="50">
        <f t="shared" si="5"/>
        <v>1.9914087789660555</v>
      </c>
      <c r="M43" s="51">
        <f t="shared" si="3"/>
        <v>3.9324099532223045E-13</v>
      </c>
      <c r="N43" s="52">
        <f t="shared" si="0"/>
        <v>0.99999999999999067</v>
      </c>
      <c r="O43">
        <f t="shared" si="1"/>
        <v>2.4577562207639403E-12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3.0386161280093082</v>
      </c>
      <c r="L44" s="50">
        <f t="shared" si="5"/>
        <v>1.9914087789660555</v>
      </c>
      <c r="M44" s="51">
        <f t="shared" si="3"/>
        <v>9.2148511043887993E-15</v>
      </c>
      <c r="N44" s="52">
        <f t="shared" si="0"/>
        <v>0.99999999999999989</v>
      </c>
      <c r="O44">
        <f t="shared" si="1"/>
        <v>5.9896532178527195E-14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3.0386161280093082</v>
      </c>
      <c r="L45" s="50">
        <f t="shared" si="5"/>
        <v>1.9914087789660555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3.0386161280093082</v>
      </c>
      <c r="L46" s="50">
        <f t="shared" si="5"/>
        <v>1.9914087789660555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3.0386161280093082</v>
      </c>
      <c r="L47" s="50">
        <f t="shared" si="5"/>
        <v>1.9914087789660555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3.0386161280093082</v>
      </c>
      <c r="L48" s="50">
        <f t="shared" si="5"/>
        <v>1.9914087789660555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3.0386161280093082</v>
      </c>
      <c r="L49" s="50">
        <f t="shared" si="5"/>
        <v>1.9914087789660555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3.0386161280093082</v>
      </c>
      <c r="L50" s="50">
        <f t="shared" si="5"/>
        <v>1.9914087789660555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3.0386161280093082</v>
      </c>
      <c r="L51" s="50">
        <f t="shared" si="5"/>
        <v>1.9914087789660555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3.0386161280093082</v>
      </c>
      <c r="L52" s="50">
        <f t="shared" si="7"/>
        <v>1.9914087789660555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3.0386161280093082</v>
      </c>
      <c r="L53" s="50">
        <f t="shared" si="7"/>
        <v>1.9914087789660555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3.0386161280093082</v>
      </c>
      <c r="L54" s="50">
        <f t="shared" si="7"/>
        <v>1.9914087789660555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3.0386161280093082</v>
      </c>
      <c r="L55" s="50">
        <f t="shared" si="7"/>
        <v>1.9914087789660555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3.0386161280093082</v>
      </c>
      <c r="L56" s="50">
        <f t="shared" si="7"/>
        <v>1.9914087789660555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3.0386161280093082</v>
      </c>
      <c r="L57" s="50">
        <f t="shared" si="7"/>
        <v>1.9914087789660555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3.0386161280093082</v>
      </c>
      <c r="L58" s="50">
        <f t="shared" si="7"/>
        <v>1.9914087789660555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3.0386161280093082</v>
      </c>
      <c r="L59" s="50">
        <f t="shared" si="7"/>
        <v>1.9914087789660555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3.0386161280093082</v>
      </c>
      <c r="L60" s="50">
        <f t="shared" si="7"/>
        <v>1.9914087789660555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3.0386161280093082</v>
      </c>
      <c r="L61" s="50">
        <f t="shared" si="7"/>
        <v>1.9914087789660555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3.0386161280093082</v>
      </c>
      <c r="L62" s="50">
        <f t="shared" si="7"/>
        <v>1.9914087789660555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>
  <dimension ref="A1:O85"/>
  <sheetViews>
    <sheetView topLeftCell="C1" workbookViewId="0">
      <selection activeCell="I9" sqref="I9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8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1.9697310737677138</v>
      </c>
      <c r="I2" s="56">
        <f>G2-I9</f>
        <v>0.12473445443032571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Récapitulatif!J3</f>
        <v>2.1619061817436549</v>
      </c>
      <c r="L3" s="67">
        <f>Récapitulatif!K3</f>
        <v>3.5127526064074051</v>
      </c>
      <c r="M3" s="67">
        <f>Récapitulatif!L3</f>
        <v>1.9457708871662234</v>
      </c>
    </row>
    <row r="4" spans="1:13" ht="18.75">
      <c r="A4" s="7"/>
      <c r="B4" s="22" t="s">
        <v>22</v>
      </c>
      <c r="C4" s="62">
        <f>L6</f>
        <v>2.7112800039065963</v>
      </c>
      <c r="D4" s="9" t="s">
        <v>23</v>
      </c>
      <c r="E4" s="62">
        <f>K6</f>
        <v>2.0741135454178008</v>
      </c>
      <c r="F4" s="8"/>
      <c r="G4" s="8"/>
      <c r="H4" s="8"/>
      <c r="I4" s="8"/>
      <c r="J4" s="3" t="s">
        <v>9</v>
      </c>
      <c r="K4" s="67">
        <f>Récapitulatif!J4</f>
        <v>2.1679370078010947</v>
      </c>
      <c r="L4" s="67">
        <f>Récapitulatif!K4</f>
        <v>3.1855113534320991</v>
      </c>
      <c r="M4" s="67">
        <f>Récapitulatif!L4</f>
        <v>1.9415386374028378</v>
      </c>
    </row>
    <row r="5" spans="1:13" ht="15.75">
      <c r="A5" s="11" t="s">
        <v>24</v>
      </c>
      <c r="B5" s="23" t="s">
        <v>25</v>
      </c>
      <c r="C5" s="31">
        <f>1+2/C4</f>
        <v>1.7376589644441975</v>
      </c>
      <c r="D5" s="7"/>
      <c r="E5" s="7"/>
      <c r="F5" s="8"/>
      <c r="G5" s="8"/>
      <c r="H5" s="8"/>
      <c r="I5" s="8"/>
      <c r="J5" s="3" t="s">
        <v>10</v>
      </c>
      <c r="K5" s="67">
        <f>Récapitulatif!J5</f>
        <v>2.1929193123343618</v>
      </c>
      <c r="L5" s="67">
        <f>Récapitulatif!K5</f>
        <v>3.1537922609655382</v>
      </c>
      <c r="M5" s="67">
        <f>Récapitulatif!L5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Récapitulatif!J6</f>
        <v>2.0741135454178008</v>
      </c>
      <c r="L6" s="67">
        <f>Récapitulatif!K6</f>
        <v>2.7112800039065963</v>
      </c>
      <c r="M6" s="67">
        <f>Récapitulatif!L6</f>
        <v>1.8449966193373881</v>
      </c>
    </row>
    <row r="7" spans="1:13" ht="15.75">
      <c r="A7" s="7"/>
      <c r="B7" s="25">
        <f>1+1/(12*C5)+1/(288*C5*C5)-139/(51840*C5*C5*C5)</f>
        <v>1.0485961501499814</v>
      </c>
      <c r="C7" s="13" t="s">
        <v>26</v>
      </c>
      <c r="D7" s="12"/>
      <c r="E7" s="12"/>
      <c r="J7" s="3" t="s">
        <v>12</v>
      </c>
      <c r="K7" s="67">
        <f>Récapitulatif!J7</f>
        <v>2.0812645129552791</v>
      </c>
      <c r="L7" s="67">
        <f>Récapitulatif!K7</f>
        <v>3.1236231932986618</v>
      </c>
      <c r="M7" s="67">
        <f>Récapitulatif!L7</f>
        <v>1.8621820615795657</v>
      </c>
    </row>
    <row r="8" spans="1:13" ht="15.75">
      <c r="A8" s="7"/>
      <c r="B8" s="26">
        <f>EXP(-C5)</f>
        <v>0.17593178145631663</v>
      </c>
      <c r="C8" s="14"/>
      <c r="D8" s="7"/>
      <c r="E8" s="7"/>
      <c r="G8" s="96"/>
      <c r="I8" s="15" t="s">
        <v>50</v>
      </c>
      <c r="J8" s="3" t="s">
        <v>13</v>
      </c>
      <c r="K8" s="67">
        <f>Récapitulatif!J8</f>
        <v>1.9914087789660555</v>
      </c>
      <c r="L8" s="67">
        <f>Récapitulatif!K8</f>
        <v>3.0386161280093082</v>
      </c>
      <c r="M8" s="67">
        <f>Récapitulatif!L8</f>
        <v>1.7795307443365633</v>
      </c>
    </row>
    <row r="9" spans="1:13" ht="15.75">
      <c r="A9" s="7"/>
      <c r="B9" s="27">
        <f>POWER(C5,C5-1)</f>
        <v>1.5031834927686021</v>
      </c>
      <c r="C9" s="16"/>
      <c r="D9" s="7"/>
      <c r="E9" s="7"/>
      <c r="F9" s="20">
        <f>E20/I9</f>
        <v>0.39779222272672443</v>
      </c>
      <c r="G9" s="97"/>
      <c r="I9" s="63">
        <f>M6</f>
        <v>1.8449966193373881</v>
      </c>
      <c r="J9" s="3" t="s">
        <v>14</v>
      </c>
      <c r="K9" s="67">
        <f>Récapitulatif!J9</f>
        <v>1.9816396706193411</v>
      </c>
      <c r="L9" s="67">
        <f>Récapitulatif!K9</f>
        <v>3.1395675391135263</v>
      </c>
      <c r="M9" s="67">
        <f>Récapitulatif!L9</f>
        <v>1.7734685255597809</v>
      </c>
    </row>
    <row r="10" spans="1:13" ht="15.75">
      <c r="A10" s="7"/>
      <c r="B10" s="28">
        <f>SQRT(C5*2*22/7)</f>
        <v>3.3049096472530657</v>
      </c>
      <c r="C10" s="17"/>
      <c r="D10" s="7"/>
      <c r="E10" s="7"/>
      <c r="G10" s="97"/>
      <c r="J10" s="3" t="s">
        <v>15</v>
      </c>
      <c r="K10" s="67">
        <f>Récapitulatif!J10</f>
        <v>1.9590605042987337</v>
      </c>
      <c r="L10" s="67">
        <f>Récapitulatif!K10</f>
        <v>2.4761770122387752</v>
      </c>
      <c r="M10" s="67">
        <f>Récapitulatif!L10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1.5558684122031001E-2</v>
      </c>
      <c r="H11" s="60" t="s">
        <v>45</v>
      </c>
      <c r="I11" s="60"/>
      <c r="J11" s="3" t="s">
        <v>16</v>
      </c>
      <c r="K11" s="67">
        <f>Récapitulatif!J11</f>
        <v>1.7837832332335157</v>
      </c>
      <c r="L11" s="67">
        <f>Récapitulatif!K11</f>
        <v>2.8567194441642942</v>
      </c>
      <c r="M11" s="67">
        <f>Récapitulatif!L11</f>
        <v>1.5898268398268449</v>
      </c>
    </row>
    <row r="12" spans="1:13" ht="21">
      <c r="A12" s="4" t="s">
        <v>27</v>
      </c>
      <c r="B12" s="29">
        <f>B7*B8*B9*B10</f>
        <v>0.91648243946250951</v>
      </c>
      <c r="C12" s="98"/>
      <c r="D12" s="98"/>
      <c r="E12" s="10"/>
      <c r="F12" t="s">
        <v>42</v>
      </c>
      <c r="G12" s="57">
        <f>(H17-I9)*(H17-I9)</f>
        <v>4.9303806576313238E-32</v>
      </c>
      <c r="H12" s="60" t="s">
        <v>46</v>
      </c>
      <c r="I12" s="60">
        <f>SQRT(G12)</f>
        <v>2.2204460492503131E-16</v>
      </c>
      <c r="J12" s="3" t="s">
        <v>17</v>
      </c>
      <c r="K12" s="67">
        <f>Récapitulatif!J12</f>
        <v>1.9682529629574681</v>
      </c>
      <c r="L12" s="67">
        <f>Récapitulatif!K12</f>
        <v>2.6459825585540955</v>
      </c>
      <c r="M12" s="67">
        <f>Récapitulatif!L12</f>
        <v>1.7494152046783538</v>
      </c>
    </row>
    <row r="13" spans="1:13" ht="18.75">
      <c r="A13" s="7"/>
      <c r="B13" s="22" t="s">
        <v>22</v>
      </c>
      <c r="C13" s="10">
        <f>C4</f>
        <v>2.7112800039065963</v>
      </c>
      <c r="D13" s="9" t="s">
        <v>23</v>
      </c>
      <c r="E13" s="10">
        <f>E4</f>
        <v>2.0741135454178008</v>
      </c>
      <c r="F13" t="s">
        <v>43</v>
      </c>
      <c r="G13" s="57">
        <f>(H17-G2)*(H17-G2)</f>
        <v>1.5558684122030948E-2</v>
      </c>
      <c r="H13" s="60" t="s">
        <v>47</v>
      </c>
      <c r="I13" s="61">
        <f>1-G12/G13</f>
        <v>1</v>
      </c>
      <c r="J13" s="3" t="s">
        <v>18</v>
      </c>
      <c r="K13" s="67">
        <f>Récapitulatif!J13</f>
        <v>1.9728443788905725</v>
      </c>
      <c r="L13" s="67">
        <f>Récapitulatif!K13</f>
        <v>2.480921418584952</v>
      </c>
      <c r="M13" s="67">
        <f>Récapitulatif!L13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1.3688294822220988</v>
      </c>
      <c r="D14" s="7"/>
      <c r="E14" s="7"/>
      <c r="F14" s="99" t="s">
        <v>32</v>
      </c>
      <c r="G14" s="100"/>
      <c r="H14" s="59">
        <f>E13*E13*(B12-B20)</f>
        <v>0.53864635497729763</v>
      </c>
      <c r="J14" s="3" t="s">
        <v>19</v>
      </c>
      <c r="K14" s="67">
        <f>Récapitulatif!J14</f>
        <v>1.9905872092104615</v>
      </c>
      <c r="L14" s="67">
        <f>Récapitulatif!K14</f>
        <v>2.8185087186494568</v>
      </c>
      <c r="M14" s="67">
        <f>Récapitulatif!L14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Récapitulatif!J15</f>
        <v>2.0271431082023619</v>
      </c>
      <c r="L15" s="67">
        <f>Récapitulatif!K15</f>
        <v>2.9286210197770592</v>
      </c>
      <c r="M15" s="67">
        <f>Récapitulatif!L15</f>
        <v>1.809278652257581</v>
      </c>
    </row>
    <row r="16" spans="1:13">
      <c r="A16" s="7"/>
      <c r="B16" s="25">
        <f>1+1/(12*C14)+1/(288*C14*C14)-139/(51840*C14*C14*C14)</f>
        <v>1.0616869615142148</v>
      </c>
      <c r="C16" s="13" t="s">
        <v>26</v>
      </c>
      <c r="D16" s="12"/>
      <c r="E16" s="12"/>
    </row>
    <row r="17" spans="1:15" ht="21">
      <c r="A17" s="7"/>
      <c r="B17" s="26">
        <f>EXP(-C14)</f>
        <v>0.25440457041186598</v>
      </c>
      <c r="C17" s="14"/>
      <c r="D17" s="7"/>
      <c r="E17" s="7"/>
      <c r="F17" s="99" t="s">
        <v>51</v>
      </c>
      <c r="G17" s="100"/>
      <c r="H17" s="35">
        <f>E13*B21</f>
        <v>1.8449966193373883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1.1227670539529129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2.7112800039065963</v>
      </c>
      <c r="L18" s="54">
        <f>E4</f>
        <v>2.0741135454178008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2.9332696826426199</v>
      </c>
      <c r="C19" s="17"/>
      <c r="D19" s="7"/>
      <c r="E19" s="7"/>
      <c r="F19" s="33"/>
      <c r="G19" s="34"/>
      <c r="J19" s="7">
        <v>0.25</v>
      </c>
      <c r="K19" s="50">
        <f>K18</f>
        <v>2.7112800039065963</v>
      </c>
      <c r="L19" s="50">
        <f>L18</f>
        <v>2.0741135454178008</v>
      </c>
      <c r="M19" s="51">
        <f>N19-N18</f>
        <v>3.2205112598739927E-3</v>
      </c>
      <c r="N19" s="52">
        <f t="shared" ref="N19:N49" si="0">WEIBULL(J19,K19,L19,TRUE)</f>
        <v>3.2205112598739927E-3</v>
      </c>
      <c r="O19">
        <f t="shared" ref="O19:O62" si="1">J19*M19</f>
        <v>8.0512781496849817E-4</v>
      </c>
    </row>
    <row r="20" spans="1:15" ht="21">
      <c r="A20" s="4" t="s">
        <v>29</v>
      </c>
      <c r="B20" s="29">
        <f>B21*B21</f>
        <v>0.79127253913906348</v>
      </c>
      <c r="C20" s="88" t="s">
        <v>30</v>
      </c>
      <c r="D20" s="89"/>
      <c r="E20" s="10">
        <f>E13*SQRT(B12-B20)</f>
        <v>0.7339253061295119</v>
      </c>
      <c r="F20" s="34"/>
      <c r="G20" s="34"/>
      <c r="J20" s="7">
        <v>0.5</v>
      </c>
      <c r="K20" s="50">
        <f t="shared" ref="K20:L35" si="2">K19</f>
        <v>2.7112800039065963</v>
      </c>
      <c r="L20" s="50">
        <f t="shared" si="2"/>
        <v>2.0741135454178008</v>
      </c>
      <c r="M20" s="51">
        <f t="shared" ref="M20:M62" si="3">N20-N19</f>
        <v>1.7683155946767726E-2</v>
      </c>
      <c r="N20" s="52">
        <f t="shared" si="0"/>
        <v>2.0903667206641718E-2</v>
      </c>
      <c r="O20">
        <f t="shared" si="1"/>
        <v>8.8415779733838629E-3</v>
      </c>
    </row>
    <row r="21" spans="1:15" ht="21">
      <c r="A21" s="4" t="s">
        <v>31</v>
      </c>
      <c r="B21" s="29">
        <f>B16*B17*B18*B19</f>
        <v>0.88953501287979864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2.7112800039065963</v>
      </c>
      <c r="L21" s="50">
        <f t="shared" si="2"/>
        <v>2.0741135454178008</v>
      </c>
      <c r="M21" s="51">
        <f t="shared" si="3"/>
        <v>4.0548251901637244E-2</v>
      </c>
      <c r="N21" s="52">
        <f t="shared" si="0"/>
        <v>6.1451919108278963E-2</v>
      </c>
      <c r="O21">
        <f t="shared" si="1"/>
        <v>3.0411188926227933E-2</v>
      </c>
    </row>
    <row r="22" spans="1:15">
      <c r="J22" s="7">
        <v>1</v>
      </c>
      <c r="K22" s="50">
        <f t="shared" si="2"/>
        <v>2.7112800039065963</v>
      </c>
      <c r="L22" s="50">
        <f t="shared" si="2"/>
        <v>2.0741135454178008</v>
      </c>
      <c r="M22" s="51">
        <f t="shared" si="3"/>
        <v>6.7753981619165016E-2</v>
      </c>
      <c r="N22" s="52">
        <f t="shared" si="0"/>
        <v>0.12920590072744398</v>
      </c>
      <c r="O22">
        <f t="shared" si="1"/>
        <v>6.7753981619165016E-2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2.7112800039065963</v>
      </c>
      <c r="L23" s="50">
        <f t="shared" si="2"/>
        <v>2.0741135454178008</v>
      </c>
      <c r="M23" s="51">
        <f t="shared" si="3"/>
        <v>9.4601363532436977E-2</v>
      </c>
      <c r="N23" s="52">
        <f t="shared" si="0"/>
        <v>0.22380726425988096</v>
      </c>
      <c r="O23">
        <f t="shared" si="1"/>
        <v>0.11825170441554622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1.9697310737677138</v>
      </c>
      <c r="J24" s="7">
        <f t="shared" ref="J24:J55" si="4">J23+0.25</f>
        <v>1.5</v>
      </c>
      <c r="K24" s="50">
        <f t="shared" si="2"/>
        <v>2.7112800039065963</v>
      </c>
      <c r="L24" s="50">
        <f t="shared" si="2"/>
        <v>2.0741135454178008</v>
      </c>
      <c r="M24" s="51">
        <f t="shared" si="3"/>
        <v>0.11608151201289607</v>
      </c>
      <c r="N24" s="52">
        <f t="shared" si="0"/>
        <v>0.33988877627277703</v>
      </c>
      <c r="O24">
        <f t="shared" si="1"/>
        <v>0.17412226801934411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2.7112800039065963</v>
      </c>
      <c r="L25" s="50">
        <f t="shared" si="2"/>
        <v>2.0741135454178008</v>
      </c>
      <c r="M25" s="51">
        <f t="shared" si="3"/>
        <v>0.12796914846143526</v>
      </c>
      <c r="N25" s="52">
        <f t="shared" si="0"/>
        <v>0.46785792473421228</v>
      </c>
      <c r="O25">
        <f t="shared" si="1"/>
        <v>0.2239460098075117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2.7112800039065963</v>
      </c>
      <c r="L26" s="50">
        <f t="shared" si="2"/>
        <v>2.0741135454178008</v>
      </c>
      <c r="M26" s="51">
        <f t="shared" si="3"/>
        <v>0.12802705138173853</v>
      </c>
      <c r="N26" s="52">
        <f t="shared" si="0"/>
        <v>0.59588497611595082</v>
      </c>
      <c r="O26">
        <f t="shared" si="1"/>
        <v>0.25605410276347706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2.7112800039065963</v>
      </c>
      <c r="L27" s="50">
        <f t="shared" si="2"/>
        <v>2.0741135454178008</v>
      </c>
      <c r="M27" s="51">
        <f t="shared" si="3"/>
        <v>0.11673066576174962</v>
      </c>
      <c r="N27" s="52">
        <f t="shared" si="0"/>
        <v>0.71261564187770043</v>
      </c>
      <c r="O27">
        <f t="shared" si="1"/>
        <v>0.26264399796393667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2.7112800039065963</v>
      </c>
      <c r="L28" s="50">
        <f t="shared" si="2"/>
        <v>2.0741135454178008</v>
      </c>
      <c r="M28" s="51">
        <f t="shared" si="3"/>
        <v>9.709782394634614E-2</v>
      </c>
      <c r="N28" s="52">
        <f t="shared" si="0"/>
        <v>0.80971346582404657</v>
      </c>
      <c r="O28">
        <f t="shared" si="1"/>
        <v>0.24274455986586535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2.7112800039065963</v>
      </c>
      <c r="L29" s="50">
        <f t="shared" si="2"/>
        <v>2.0741135454178008</v>
      </c>
      <c r="M29" s="51">
        <f t="shared" si="3"/>
        <v>7.3625725775712469E-2</v>
      </c>
      <c r="N29" s="52">
        <f t="shared" si="0"/>
        <v>0.88333919159975904</v>
      </c>
      <c r="O29">
        <f t="shared" si="1"/>
        <v>0.20247074588320929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2.7112800039065963</v>
      </c>
      <c r="L30" s="50">
        <f t="shared" si="2"/>
        <v>2.0741135454178008</v>
      </c>
      <c r="M30" s="51">
        <f t="shared" si="3"/>
        <v>5.0793775555290965E-2</v>
      </c>
      <c r="N30" s="52">
        <f t="shared" si="0"/>
        <v>0.93413296715505001</v>
      </c>
      <c r="O30">
        <f t="shared" si="1"/>
        <v>0.1523813266658729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2.7112800039065963</v>
      </c>
      <c r="L31" s="50">
        <f t="shared" si="2"/>
        <v>2.0741135454178008</v>
      </c>
      <c r="M31" s="51">
        <f t="shared" si="3"/>
        <v>3.1798566694876129E-2</v>
      </c>
      <c r="N31" s="52">
        <f t="shared" si="0"/>
        <v>0.96593153384992614</v>
      </c>
      <c r="O31">
        <f t="shared" si="1"/>
        <v>0.10334534175834742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2.7112800039065963</v>
      </c>
      <c r="L32" s="50">
        <f t="shared" si="2"/>
        <v>2.0741135454178008</v>
      </c>
      <c r="M32" s="51">
        <f t="shared" si="3"/>
        <v>1.800837286720991E-2</v>
      </c>
      <c r="N32" s="52">
        <f t="shared" si="0"/>
        <v>0.98393990671713605</v>
      </c>
      <c r="O32">
        <f t="shared" si="1"/>
        <v>6.3029305035234684E-2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2.7112800039065963</v>
      </c>
      <c r="L33" s="50">
        <f t="shared" si="2"/>
        <v>2.0741135454178008</v>
      </c>
      <c r="M33" s="51">
        <f t="shared" si="3"/>
        <v>9.1945755693696452E-3</v>
      </c>
      <c r="N33" s="52">
        <f t="shared" si="0"/>
        <v>0.99313448228650569</v>
      </c>
      <c r="O33">
        <f t="shared" si="1"/>
        <v>3.4479658385136169E-2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2.7112800039065963</v>
      </c>
      <c r="L34" s="50">
        <f t="shared" si="2"/>
        <v>2.0741135454178008</v>
      </c>
      <c r="M34" s="51">
        <f t="shared" si="3"/>
        <v>4.2170686447391414E-3</v>
      </c>
      <c r="N34" s="52">
        <f t="shared" si="0"/>
        <v>0.99735155093124483</v>
      </c>
      <c r="O34">
        <f t="shared" si="1"/>
        <v>1.6868274578956566E-2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2.7112800039065963</v>
      </c>
      <c r="L35" s="50">
        <f t="shared" si="2"/>
        <v>2.0741135454178008</v>
      </c>
      <c r="M35" s="51">
        <f t="shared" si="3"/>
        <v>1.7309466256995032E-3</v>
      </c>
      <c r="N35" s="52">
        <f t="shared" si="0"/>
        <v>0.99908249755694434</v>
      </c>
      <c r="O35">
        <f t="shared" si="1"/>
        <v>7.3565231592228886E-3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2.7112800039065963</v>
      </c>
      <c r="L36" s="50">
        <f t="shared" si="5"/>
        <v>2.0741135454178008</v>
      </c>
      <c r="M36" s="51">
        <f t="shared" si="3"/>
        <v>6.3340860936966781E-4</v>
      </c>
      <c r="N36" s="52">
        <f t="shared" si="0"/>
        <v>0.99971590616631401</v>
      </c>
      <c r="O36">
        <f t="shared" si="1"/>
        <v>2.8503387421635051E-3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2.7112800039065963</v>
      </c>
      <c r="L37" s="50">
        <f t="shared" si="5"/>
        <v>2.0741135454178008</v>
      </c>
      <c r="M37" s="51">
        <f t="shared" si="3"/>
        <v>2.0583528775375282E-4</v>
      </c>
      <c r="N37" s="52">
        <f t="shared" si="0"/>
        <v>0.99992174145406776</v>
      </c>
      <c r="O37">
        <f t="shared" si="1"/>
        <v>9.7771761683032588E-4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2.7112800039065963</v>
      </c>
      <c r="L38" s="50">
        <f t="shared" si="5"/>
        <v>2.0741135454178008</v>
      </c>
      <c r="M38" s="51">
        <f t="shared" si="3"/>
        <v>5.9167673123083908E-5</v>
      </c>
      <c r="N38" s="52">
        <f t="shared" si="0"/>
        <v>0.99998090912719084</v>
      </c>
      <c r="O38">
        <f t="shared" si="1"/>
        <v>2.9583836561541954E-4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2.7112800039065963</v>
      </c>
      <c r="L39" s="50">
        <f t="shared" si="5"/>
        <v>2.0741135454178008</v>
      </c>
      <c r="M39" s="51">
        <f t="shared" si="3"/>
        <v>1.4985216831631121E-5</v>
      </c>
      <c r="N39" s="52">
        <f t="shared" si="0"/>
        <v>0.99999589434402247</v>
      </c>
      <c r="O39">
        <f t="shared" si="1"/>
        <v>7.8672388366063384E-5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2.7112800039065963</v>
      </c>
      <c r="L40" s="50">
        <f t="shared" si="5"/>
        <v>2.0741135454178008</v>
      </c>
      <c r="M40" s="51">
        <f t="shared" si="3"/>
        <v>3.3307144281513601E-6</v>
      </c>
      <c r="N40" s="52">
        <f t="shared" si="0"/>
        <v>0.99999922505845062</v>
      </c>
      <c r="O40">
        <f t="shared" si="1"/>
        <v>1.8318929354832481E-5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2.7112800039065963</v>
      </c>
      <c r="L41" s="50">
        <f t="shared" si="5"/>
        <v>2.0741135454178008</v>
      </c>
      <c r="M41" s="51">
        <f t="shared" si="3"/>
        <v>6.471276061681408E-7</v>
      </c>
      <c r="N41" s="52">
        <f t="shared" si="0"/>
        <v>0.99999987218605679</v>
      </c>
      <c r="O41">
        <f t="shared" si="1"/>
        <v>3.7209837354668096E-6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2.7112800039065963</v>
      </c>
      <c r="L42" s="50">
        <f t="shared" si="5"/>
        <v>2.0741135454178008</v>
      </c>
      <c r="M42" s="51">
        <f t="shared" si="3"/>
        <v>1.0947270823180588E-7</v>
      </c>
      <c r="N42" s="52">
        <f t="shared" si="0"/>
        <v>0.99999998165876502</v>
      </c>
      <c r="O42">
        <f t="shared" si="1"/>
        <v>6.5683624939083529E-7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2.7112800039065963</v>
      </c>
      <c r="L43" s="50">
        <f t="shared" si="5"/>
        <v>2.0741135454178008</v>
      </c>
      <c r="M43" s="51">
        <f t="shared" si="3"/>
        <v>1.6061094454400404E-8</v>
      </c>
      <c r="N43" s="52">
        <f t="shared" si="0"/>
        <v>0.99999999771985948</v>
      </c>
      <c r="O43">
        <f t="shared" si="1"/>
        <v>1.0038184034000253E-7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2.7112800039065963</v>
      </c>
      <c r="L44" s="50">
        <f t="shared" si="5"/>
        <v>2.0741135454178008</v>
      </c>
      <c r="M44" s="51">
        <f t="shared" si="3"/>
        <v>2.0356053509473782E-9</v>
      </c>
      <c r="N44" s="52">
        <f t="shared" si="0"/>
        <v>0.99999999975546483</v>
      </c>
      <c r="O44">
        <f t="shared" si="1"/>
        <v>1.3231434781157958E-8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2.7112800039065963</v>
      </c>
      <c r="L45" s="50">
        <f t="shared" si="5"/>
        <v>2.0741135454178008</v>
      </c>
      <c r="M45" s="51">
        <f t="shared" si="3"/>
        <v>2.2200563609686697E-10</v>
      </c>
      <c r="N45" s="52">
        <f t="shared" si="0"/>
        <v>0.99999999997747047</v>
      </c>
      <c r="O45">
        <f t="shared" si="1"/>
        <v>1.498538043653852E-9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2.7112800039065963</v>
      </c>
      <c r="L46" s="50">
        <f t="shared" si="5"/>
        <v>2.0741135454178008</v>
      </c>
      <c r="M46" s="51">
        <f t="shared" si="3"/>
        <v>2.0753732066225439E-11</v>
      </c>
      <c r="N46" s="52">
        <f t="shared" si="0"/>
        <v>0.9999999999982242</v>
      </c>
      <c r="O46">
        <f t="shared" si="1"/>
        <v>1.4527612446357807E-10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2.7112800039065963</v>
      </c>
      <c r="L47" s="50">
        <f t="shared" si="5"/>
        <v>2.0741135454178008</v>
      </c>
      <c r="M47" s="51">
        <f t="shared" si="3"/>
        <v>1.6565637750431961E-12</v>
      </c>
      <c r="N47" s="52">
        <f t="shared" si="0"/>
        <v>0.99999999999988076</v>
      </c>
      <c r="O47">
        <f t="shared" si="1"/>
        <v>1.2010087369063172E-11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2.7112800039065963</v>
      </c>
      <c r="L48" s="50">
        <f t="shared" si="5"/>
        <v>2.0741135454178008</v>
      </c>
      <c r="M48" s="51">
        <f t="shared" si="3"/>
        <v>1.1246559239452836E-13</v>
      </c>
      <c r="N48" s="52">
        <f t="shared" si="0"/>
        <v>0.99999999999999323</v>
      </c>
      <c r="O48">
        <f t="shared" si="1"/>
        <v>8.4349194295896268E-13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2.7112800039065963</v>
      </c>
      <c r="L49" s="50">
        <f t="shared" si="5"/>
        <v>2.0741135454178008</v>
      </c>
      <c r="M49" s="51">
        <f t="shared" si="3"/>
        <v>6.4392935428259079E-15</v>
      </c>
      <c r="N49" s="52">
        <f t="shared" si="0"/>
        <v>0.99999999999999967</v>
      </c>
      <c r="O49">
        <f t="shared" si="1"/>
        <v>4.9904524956900786E-14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2.7112800039065963</v>
      </c>
      <c r="L50" s="50">
        <f t="shared" si="5"/>
        <v>2.0741135454178008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2.7112800039065963</v>
      </c>
      <c r="L51" s="50">
        <f t="shared" si="5"/>
        <v>2.0741135454178008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2.7112800039065963</v>
      </c>
      <c r="L52" s="50">
        <f t="shared" si="7"/>
        <v>2.0741135454178008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2.7112800039065963</v>
      </c>
      <c r="L53" s="50">
        <f t="shared" si="7"/>
        <v>2.0741135454178008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2.7112800039065963</v>
      </c>
      <c r="L54" s="50">
        <f t="shared" si="7"/>
        <v>2.0741135454178008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2.7112800039065963</v>
      </c>
      <c r="L55" s="50">
        <f t="shared" si="7"/>
        <v>2.0741135454178008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2.7112800039065963</v>
      </c>
      <c r="L56" s="50">
        <f t="shared" si="7"/>
        <v>2.0741135454178008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2.7112800039065963</v>
      </c>
      <c r="L57" s="50">
        <f t="shared" si="7"/>
        <v>2.0741135454178008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2.7112800039065963</v>
      </c>
      <c r="L58" s="50">
        <f t="shared" si="7"/>
        <v>2.0741135454178008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2.7112800039065963</v>
      </c>
      <c r="L59" s="50">
        <f t="shared" si="7"/>
        <v>2.0741135454178008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2.7112800039065963</v>
      </c>
      <c r="L60" s="50">
        <f t="shared" si="7"/>
        <v>2.0741135454178008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2.7112800039065963</v>
      </c>
      <c r="L61" s="50">
        <f t="shared" si="7"/>
        <v>2.0741135454178008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2.7112800039065963</v>
      </c>
      <c r="L62" s="50">
        <f t="shared" si="7"/>
        <v>2.0741135454178008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>
  <dimension ref="A1:O85"/>
  <sheetViews>
    <sheetView topLeftCell="C1" workbookViewId="0">
      <selection activeCell="I10" sqref="I10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8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1.9869424065655115</v>
      </c>
      <c r="I2" s="56">
        <f>G2-I9</f>
        <v>0.12476034498594579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Récapitulatif!J3</f>
        <v>2.1619061817436549</v>
      </c>
      <c r="L3" s="67">
        <f>Récapitulatif!K3</f>
        <v>3.5127526064074051</v>
      </c>
      <c r="M3" s="67">
        <f>Récapitulatif!L3</f>
        <v>1.9457708871662234</v>
      </c>
    </row>
    <row r="4" spans="1:13" ht="18.75">
      <c r="A4" s="7"/>
      <c r="B4" s="22" t="s">
        <v>22</v>
      </c>
      <c r="C4" s="62">
        <f>L7</f>
        <v>3.1236231932986618</v>
      </c>
      <c r="D4" s="9" t="s">
        <v>23</v>
      </c>
      <c r="E4" s="62">
        <f>K7</f>
        <v>2.0812645129552791</v>
      </c>
      <c r="F4" s="8"/>
      <c r="G4" s="8"/>
      <c r="H4" s="8"/>
      <c r="I4" s="8"/>
      <c r="J4" s="3" t="s">
        <v>9</v>
      </c>
      <c r="K4" s="67">
        <f>Récapitulatif!J4</f>
        <v>2.1679370078010947</v>
      </c>
      <c r="L4" s="67">
        <f>Récapitulatif!K4</f>
        <v>3.1855113534320991</v>
      </c>
      <c r="M4" s="67">
        <f>Récapitulatif!L4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1.640282094297016</v>
      </c>
      <c r="D5" s="7"/>
      <c r="E5" s="7"/>
      <c r="F5" s="8"/>
      <c r="G5" s="8"/>
      <c r="H5" s="8"/>
      <c r="I5" s="8"/>
      <c r="J5" s="3" t="s">
        <v>10</v>
      </c>
      <c r="K5" s="67">
        <f>Récapitulatif!J5</f>
        <v>2.1929193123343618</v>
      </c>
      <c r="L5" s="67">
        <f>Récapitulatif!K5</f>
        <v>3.1537922609655382</v>
      </c>
      <c r="M5" s="67">
        <f>Récapitulatif!L5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Récapitulatif!J6</f>
        <v>2.0741135454178008</v>
      </c>
      <c r="L6" s="67">
        <f>Récapitulatif!K6</f>
        <v>2.7112800039065963</v>
      </c>
      <c r="M6" s="67">
        <f>Récapitulatif!L6</f>
        <v>1.8449966193373881</v>
      </c>
    </row>
    <row r="7" spans="1:13" ht="15.75">
      <c r="A7" s="7"/>
      <c r="B7" s="25">
        <f>1+1/(12*C5)+1/(288*C5*C5)-139/(51840*C5*C5*C5)</f>
        <v>1.0514872392477788</v>
      </c>
      <c r="C7" s="13" t="s">
        <v>26</v>
      </c>
      <c r="D7" s="12"/>
      <c r="E7" s="12"/>
      <c r="J7" s="3" t="s">
        <v>12</v>
      </c>
      <c r="K7" s="67">
        <f>Récapitulatif!J7</f>
        <v>2.0812645129552791</v>
      </c>
      <c r="L7" s="67">
        <f>Récapitulatif!K7</f>
        <v>3.1236231932986618</v>
      </c>
      <c r="M7" s="67">
        <f>Récapitulatif!L7</f>
        <v>1.8621820615795657</v>
      </c>
    </row>
    <row r="8" spans="1:13" ht="15.75">
      <c r="A8" s="7"/>
      <c r="B8" s="26">
        <f>EXP(-C5)</f>
        <v>0.19392532934469459</v>
      </c>
      <c r="C8" s="14"/>
      <c r="D8" s="7"/>
      <c r="E8" s="7"/>
      <c r="G8" s="96"/>
      <c r="I8" s="15" t="s">
        <v>50</v>
      </c>
      <c r="J8" s="3" t="s">
        <v>13</v>
      </c>
      <c r="K8" s="67">
        <f>Récapitulatif!J8</f>
        <v>1.9914087789660555</v>
      </c>
      <c r="L8" s="67">
        <f>Récapitulatif!K8</f>
        <v>3.0386161280093082</v>
      </c>
      <c r="M8" s="67">
        <f>Récapitulatif!L8</f>
        <v>1.7795307443365633</v>
      </c>
    </row>
    <row r="9" spans="1:13" ht="15.75">
      <c r="A9" s="7"/>
      <c r="B9" s="27">
        <f>POWER(C5,C5-1)</f>
        <v>1.3728038721844458</v>
      </c>
      <c r="C9" s="16"/>
      <c r="D9" s="7"/>
      <c r="E9" s="7"/>
      <c r="F9" s="20">
        <f>E20/I9</f>
        <v>0.35039697884996618</v>
      </c>
      <c r="G9" s="97"/>
      <c r="I9" s="63">
        <f>M7</f>
        <v>1.8621820615795657</v>
      </c>
      <c r="J9" s="3" t="s">
        <v>14</v>
      </c>
      <c r="K9" s="67">
        <f>Récapitulatif!J9</f>
        <v>1.9816396706193411</v>
      </c>
      <c r="L9" s="67">
        <f>Récapitulatif!K9</f>
        <v>3.1395675391135263</v>
      </c>
      <c r="M9" s="67">
        <f>Récapitulatif!L9</f>
        <v>1.7734685255597809</v>
      </c>
    </row>
    <row r="10" spans="1:13" ht="15.75">
      <c r="A10" s="7"/>
      <c r="B10" s="28">
        <f>SQRT(C5*2*22/7)</f>
        <v>3.2109725306710586</v>
      </c>
      <c r="C10" s="17"/>
      <c r="D10" s="7"/>
      <c r="E10" s="7"/>
      <c r="G10" s="97"/>
      <c r="J10" s="3" t="s">
        <v>15</v>
      </c>
      <c r="K10" s="67">
        <f>Récapitulatif!J10</f>
        <v>1.9590605042987337</v>
      </c>
      <c r="L10" s="67">
        <f>Récapitulatif!K10</f>
        <v>2.4761770122387752</v>
      </c>
      <c r="M10" s="67">
        <f>Récapitulatif!L10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1.556514368101221E-2</v>
      </c>
      <c r="H11" s="60" t="s">
        <v>45</v>
      </c>
      <c r="I11" s="60"/>
      <c r="J11" s="3" t="s">
        <v>16</v>
      </c>
      <c r="K11" s="67">
        <f>Récapitulatif!J11</f>
        <v>1.7837832332335157</v>
      </c>
      <c r="L11" s="67">
        <f>Récapitulatif!K11</f>
        <v>2.8567194441642942</v>
      </c>
      <c r="M11" s="67">
        <f>Récapitulatif!L11</f>
        <v>1.5898268398268449</v>
      </c>
    </row>
    <row r="12" spans="1:13" ht="21">
      <c r="A12" s="4" t="s">
        <v>27</v>
      </c>
      <c r="B12" s="29">
        <f>B7*B8*B9*B10</f>
        <v>0.89884256404816676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0">
        <f>SQRT(G12)</f>
        <v>0</v>
      </c>
      <c r="J12" s="3" t="s">
        <v>17</v>
      </c>
      <c r="K12" s="67">
        <f>Récapitulatif!J12</f>
        <v>1.9682529629574681</v>
      </c>
      <c r="L12" s="67">
        <f>Récapitulatif!K12</f>
        <v>2.6459825585540955</v>
      </c>
      <c r="M12" s="67">
        <f>Récapitulatif!L12</f>
        <v>1.7494152046783538</v>
      </c>
    </row>
    <row r="13" spans="1:13" ht="18.75">
      <c r="A13" s="7"/>
      <c r="B13" s="22" t="s">
        <v>22</v>
      </c>
      <c r="C13" s="10">
        <f>C4</f>
        <v>3.1236231932986618</v>
      </c>
      <c r="D13" s="9" t="s">
        <v>23</v>
      </c>
      <c r="E13" s="10">
        <f>E4</f>
        <v>2.0812645129552791</v>
      </c>
      <c r="F13" t="s">
        <v>43</v>
      </c>
      <c r="G13" s="57">
        <f>(H17-G2)*(H17-G2)</f>
        <v>1.556514368101221E-2</v>
      </c>
      <c r="H13" s="60" t="s">
        <v>47</v>
      </c>
      <c r="I13" s="61">
        <f>1-G12/G13</f>
        <v>1</v>
      </c>
      <c r="J13" s="3" t="s">
        <v>18</v>
      </c>
      <c r="K13" s="67">
        <f>Récapitulatif!J13</f>
        <v>1.9728443788905725</v>
      </c>
      <c r="L13" s="67">
        <f>Récapitulatif!K13</f>
        <v>2.480921418584952</v>
      </c>
      <c r="M13" s="67">
        <f>Récapitulatif!L13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1.320141047148508</v>
      </c>
      <c r="D14" s="7"/>
      <c r="E14" s="7"/>
      <c r="F14" s="99" t="s">
        <v>32</v>
      </c>
      <c r="G14" s="100"/>
      <c r="H14" s="59">
        <f>E13*E13*(B12-B20)</f>
        <v>0.42576012383094797</v>
      </c>
      <c r="J14" s="3" t="s">
        <v>19</v>
      </c>
      <c r="K14" s="67">
        <f>Récapitulatif!J14</f>
        <v>1.9905872092104615</v>
      </c>
      <c r="L14" s="67">
        <f>Récapitulatif!K14</f>
        <v>2.8185087186494568</v>
      </c>
      <c r="M14" s="67">
        <f>Récapitulatif!L14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Récapitulatif!J15</f>
        <v>2.0271431082023619</v>
      </c>
      <c r="L15" s="67">
        <f>Récapitulatif!K15</f>
        <v>2.9286210197770592</v>
      </c>
      <c r="M15" s="67">
        <f>Récapitulatif!L15</f>
        <v>1.809278652257581</v>
      </c>
    </row>
    <row r="16" spans="1:13">
      <c r="A16" s="7"/>
      <c r="B16" s="25">
        <f>1+1/(12*C14)+1/(288*C14*C14)-139/(51840*C14*C14*C14)</f>
        <v>1.0639514865659911</v>
      </c>
      <c r="C16" s="13" t="s">
        <v>26</v>
      </c>
      <c r="D16" s="12"/>
      <c r="E16" s="12"/>
    </row>
    <row r="17" spans="1:15" ht="21">
      <c r="A17" s="7"/>
      <c r="B17" s="26">
        <f>EXP(-C14)</f>
        <v>0.26709762595035202</v>
      </c>
      <c r="C17" s="14"/>
      <c r="D17" s="7"/>
      <c r="E17" s="7"/>
      <c r="F17" s="99" t="s">
        <v>51</v>
      </c>
      <c r="G17" s="100"/>
      <c r="H17" s="35">
        <f>E13*B21</f>
        <v>1.8621820615795657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1.0929883182684723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3.1236231932986618</v>
      </c>
      <c r="L18" s="54">
        <f>E4</f>
        <v>2.0812645129552791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2.8806300420601034</v>
      </c>
      <c r="C19" s="17"/>
      <c r="D19" s="7"/>
      <c r="E19" s="7"/>
      <c r="F19" s="33"/>
      <c r="G19" s="34"/>
      <c r="J19" s="7">
        <v>0.25</v>
      </c>
      <c r="K19" s="50">
        <f>K18</f>
        <v>3.1236231932986618</v>
      </c>
      <c r="L19" s="50">
        <f>L18</f>
        <v>2.0812645129552791</v>
      </c>
      <c r="M19" s="51">
        <f>N19-N18</f>
        <v>1.3328074095779741E-3</v>
      </c>
      <c r="N19" s="52">
        <f t="shared" ref="N19:N49" si="0">WEIBULL(J19,K19,L19,TRUE)</f>
        <v>1.3328074095779741E-3</v>
      </c>
      <c r="O19">
        <f t="shared" ref="O19:O62" si="1">J19*M19</f>
        <v>3.3320185239449351E-4</v>
      </c>
    </row>
    <row r="20" spans="1:15" ht="21">
      <c r="A20" s="4" t="s">
        <v>29</v>
      </c>
      <c r="B20" s="29">
        <f>B21*B21</f>
        <v>0.80055231737243493</v>
      </c>
      <c r="C20" s="88" t="s">
        <v>30</v>
      </c>
      <c r="D20" s="89"/>
      <c r="E20" s="10">
        <f>E13*SQRT(B12-B20)</f>
        <v>0.65250296844608147</v>
      </c>
      <c r="F20" s="34"/>
      <c r="G20" s="34"/>
      <c r="J20" s="7">
        <v>0.5</v>
      </c>
      <c r="K20" s="50">
        <f t="shared" ref="K20:L35" si="2">K19</f>
        <v>3.1236231932986618</v>
      </c>
      <c r="L20" s="50">
        <f t="shared" si="2"/>
        <v>2.0812645129552791</v>
      </c>
      <c r="M20" s="51">
        <f t="shared" ref="M20:M62" si="3">N20-N19</f>
        <v>1.0224044383198683E-2</v>
      </c>
      <c r="N20" s="52">
        <f t="shared" si="0"/>
        <v>1.1556851792776657E-2</v>
      </c>
      <c r="O20">
        <f t="shared" si="1"/>
        <v>5.1120221915993413E-3</v>
      </c>
    </row>
    <row r="21" spans="1:15" ht="21">
      <c r="A21" s="4" t="s">
        <v>31</v>
      </c>
      <c r="B21" s="29">
        <f>B16*B17*B18*B19</f>
        <v>0.894735892524959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3.1236231932986618</v>
      </c>
      <c r="L21" s="50">
        <f t="shared" si="2"/>
        <v>2.0812645129552791</v>
      </c>
      <c r="M21" s="51">
        <f t="shared" si="3"/>
        <v>2.885212629119005E-2</v>
      </c>
      <c r="N21" s="52">
        <f t="shared" si="0"/>
        <v>4.0408978083966707E-2</v>
      </c>
      <c r="O21">
        <f t="shared" si="1"/>
        <v>2.1639094718392538E-2</v>
      </c>
    </row>
    <row r="22" spans="1:15">
      <c r="J22" s="7">
        <v>1</v>
      </c>
      <c r="K22" s="50">
        <f t="shared" si="2"/>
        <v>3.1236231932986618</v>
      </c>
      <c r="L22" s="50">
        <f t="shared" si="2"/>
        <v>2.0812645129552791</v>
      </c>
      <c r="M22" s="51">
        <f t="shared" si="3"/>
        <v>5.5940949981956201E-2</v>
      </c>
      <c r="N22" s="52">
        <f t="shared" si="0"/>
        <v>9.6349928065922907E-2</v>
      </c>
      <c r="O22">
        <f t="shared" si="1"/>
        <v>5.5940949981956201E-2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3.1236231932986618</v>
      </c>
      <c r="L23" s="50">
        <f t="shared" si="2"/>
        <v>2.0812645129552791</v>
      </c>
      <c r="M23" s="51">
        <f t="shared" si="3"/>
        <v>8.7707808697013223E-2</v>
      </c>
      <c r="N23" s="52">
        <f t="shared" si="0"/>
        <v>0.18405773676293613</v>
      </c>
      <c r="O23">
        <f t="shared" si="1"/>
        <v>0.10963476087126653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1.9869424065655115</v>
      </c>
      <c r="J24" s="7">
        <f t="shared" ref="J24:J55" si="4">J23+0.25</f>
        <v>1.5</v>
      </c>
      <c r="K24" s="50">
        <f t="shared" si="2"/>
        <v>3.1236231932986618</v>
      </c>
      <c r="L24" s="50">
        <f t="shared" si="2"/>
        <v>2.0812645129552791</v>
      </c>
      <c r="M24" s="51">
        <f t="shared" si="3"/>
        <v>0.11792242801507169</v>
      </c>
      <c r="N24" s="52">
        <f t="shared" si="0"/>
        <v>0.30198016477800782</v>
      </c>
      <c r="O24">
        <f t="shared" si="1"/>
        <v>0.17688364202260753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3.1236231932986618</v>
      </c>
      <c r="L25" s="50">
        <f t="shared" si="2"/>
        <v>2.0812645129552791</v>
      </c>
      <c r="M25" s="51">
        <f t="shared" si="3"/>
        <v>0.1391666367385318</v>
      </c>
      <c r="N25" s="52">
        <f t="shared" si="0"/>
        <v>0.44114680151653962</v>
      </c>
      <c r="O25">
        <f t="shared" si="1"/>
        <v>0.24354161429243065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3.1236231932986618</v>
      </c>
      <c r="L26" s="50">
        <f t="shared" si="2"/>
        <v>2.0812645129552791</v>
      </c>
      <c r="M26" s="51">
        <f t="shared" si="3"/>
        <v>0.1453204223703457</v>
      </c>
      <c r="N26" s="52">
        <f t="shared" si="0"/>
        <v>0.58646722388688532</v>
      </c>
      <c r="O26">
        <f t="shared" si="1"/>
        <v>0.29064084474069141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3.1236231932986618</v>
      </c>
      <c r="L27" s="50">
        <f t="shared" si="2"/>
        <v>2.0812645129552791</v>
      </c>
      <c r="M27" s="51">
        <f t="shared" si="3"/>
        <v>0.13429935377367364</v>
      </c>
      <c r="N27" s="52">
        <f t="shared" si="0"/>
        <v>0.72076657766055896</v>
      </c>
      <c r="O27">
        <f t="shared" si="1"/>
        <v>0.30217354599076568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3.1236231932986618</v>
      </c>
      <c r="L28" s="50">
        <f t="shared" si="2"/>
        <v>2.0812645129552791</v>
      </c>
      <c r="M28" s="51">
        <f t="shared" si="3"/>
        <v>0.10939086042142154</v>
      </c>
      <c r="N28" s="52">
        <f t="shared" si="0"/>
        <v>0.8301574380819805</v>
      </c>
      <c r="O28">
        <f t="shared" si="1"/>
        <v>0.27347715105355386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3.1236231932986618</v>
      </c>
      <c r="L29" s="50">
        <f t="shared" si="2"/>
        <v>2.0812645129552791</v>
      </c>
      <c r="M29" s="51">
        <f t="shared" si="3"/>
        <v>7.7999645344393187E-2</v>
      </c>
      <c r="N29" s="52">
        <f t="shared" si="0"/>
        <v>0.90815708342637369</v>
      </c>
      <c r="O29">
        <f t="shared" si="1"/>
        <v>0.21449902469708126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3.1236231932986618</v>
      </c>
      <c r="L30" s="50">
        <f t="shared" si="2"/>
        <v>2.0812645129552791</v>
      </c>
      <c r="M30" s="51">
        <f t="shared" si="3"/>
        <v>4.8272471831653396E-2</v>
      </c>
      <c r="N30" s="52">
        <f t="shared" si="0"/>
        <v>0.95642955525802709</v>
      </c>
      <c r="O30">
        <f t="shared" si="1"/>
        <v>0.14481741549496019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3.1236231932986618</v>
      </c>
      <c r="L31" s="50">
        <f t="shared" si="2"/>
        <v>2.0812645129552791</v>
      </c>
      <c r="M31" s="51">
        <f t="shared" si="3"/>
        <v>2.5678922525470771E-2</v>
      </c>
      <c r="N31" s="52">
        <f t="shared" si="0"/>
        <v>0.98210847778349786</v>
      </c>
      <c r="O31">
        <f t="shared" si="1"/>
        <v>8.3456498207780005E-2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3.1236231932986618</v>
      </c>
      <c r="L32" s="50">
        <f t="shared" si="2"/>
        <v>2.0812645129552791</v>
      </c>
      <c r="M32" s="51">
        <f t="shared" si="3"/>
        <v>1.1617980920877402E-2</v>
      </c>
      <c r="N32" s="52">
        <f t="shared" si="0"/>
        <v>0.99372645870437526</v>
      </c>
      <c r="O32">
        <f t="shared" si="1"/>
        <v>4.0662933223070907E-2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3.1236231932986618</v>
      </c>
      <c r="L33" s="50">
        <f t="shared" si="2"/>
        <v>2.0812645129552791</v>
      </c>
      <c r="M33" s="51">
        <f t="shared" si="3"/>
        <v>4.4207217084272221E-3</v>
      </c>
      <c r="N33" s="52">
        <f t="shared" si="0"/>
        <v>0.99814718041280248</v>
      </c>
      <c r="O33">
        <f t="shared" si="1"/>
        <v>1.6577706406602083E-2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3.1236231932986618</v>
      </c>
      <c r="L34" s="50">
        <f t="shared" si="2"/>
        <v>2.0812645129552791</v>
      </c>
      <c r="M34" s="51">
        <f t="shared" si="3"/>
        <v>1.3982501421369031E-3</v>
      </c>
      <c r="N34" s="52">
        <f t="shared" si="0"/>
        <v>0.99954543055493938</v>
      </c>
      <c r="O34">
        <f t="shared" si="1"/>
        <v>5.5930005685476125E-3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3.1236231932986618</v>
      </c>
      <c r="L35" s="50">
        <f t="shared" si="2"/>
        <v>2.0812645129552791</v>
      </c>
      <c r="M35" s="51">
        <f t="shared" si="3"/>
        <v>3.6320943782441883E-4</v>
      </c>
      <c r="N35" s="52">
        <f t="shared" si="0"/>
        <v>0.9999086399927638</v>
      </c>
      <c r="O35">
        <f t="shared" si="1"/>
        <v>1.54364011075378E-3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3.1236231932986618</v>
      </c>
      <c r="L36" s="50">
        <f t="shared" si="5"/>
        <v>2.0812645129552791</v>
      </c>
      <c r="M36" s="51">
        <f t="shared" si="3"/>
        <v>7.6528141417342432E-5</v>
      </c>
      <c r="N36" s="52">
        <f t="shared" si="0"/>
        <v>0.99998516813418115</v>
      </c>
      <c r="O36">
        <f t="shared" si="1"/>
        <v>3.4437663637804095E-4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3.1236231932986618</v>
      </c>
      <c r="L37" s="50">
        <f t="shared" si="5"/>
        <v>2.0812645129552791</v>
      </c>
      <c r="M37" s="51">
        <f t="shared" si="3"/>
        <v>1.2914214588932715E-5</v>
      </c>
      <c r="N37" s="52">
        <f t="shared" si="0"/>
        <v>0.99999808234877008</v>
      </c>
      <c r="O37">
        <f t="shared" si="1"/>
        <v>6.1342519297430398E-5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3.1236231932986618</v>
      </c>
      <c r="L38" s="50">
        <f t="shared" si="5"/>
        <v>2.0812645129552791</v>
      </c>
      <c r="M38" s="51">
        <f t="shared" si="3"/>
        <v>1.7229872462110052E-6</v>
      </c>
      <c r="N38" s="52">
        <f t="shared" si="0"/>
        <v>0.99999980533601629</v>
      </c>
      <c r="O38">
        <f t="shared" si="1"/>
        <v>8.6149362310550259E-6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3.1236231932986618</v>
      </c>
      <c r="L39" s="50">
        <f t="shared" si="5"/>
        <v>2.0812645129552791</v>
      </c>
      <c r="M39" s="51">
        <f t="shared" si="3"/>
        <v>1.7937032970039013E-7</v>
      </c>
      <c r="N39" s="52">
        <f t="shared" si="0"/>
        <v>0.99999998470634599</v>
      </c>
      <c r="O39">
        <f t="shared" si="1"/>
        <v>9.4169423092704818E-7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3.1236231932986618</v>
      </c>
      <c r="L40" s="50">
        <f t="shared" si="5"/>
        <v>2.0812645129552791</v>
      </c>
      <c r="M40" s="51">
        <f t="shared" si="3"/>
        <v>1.4377063317638772E-8</v>
      </c>
      <c r="N40" s="52">
        <f t="shared" si="0"/>
        <v>0.99999999908340931</v>
      </c>
      <c r="O40">
        <f t="shared" si="1"/>
        <v>7.9073848247013245E-8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3.1236231932986618</v>
      </c>
      <c r="L41" s="50">
        <f t="shared" si="5"/>
        <v>2.0812645129552791</v>
      </c>
      <c r="M41" s="51">
        <f t="shared" si="3"/>
        <v>8.7528884140652963E-10</v>
      </c>
      <c r="N41" s="52">
        <f t="shared" si="0"/>
        <v>0.99999999995869815</v>
      </c>
      <c r="O41">
        <f t="shared" si="1"/>
        <v>5.0329108380875454E-9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3.1236231932986618</v>
      </c>
      <c r="L42" s="50">
        <f t="shared" si="5"/>
        <v>2.0812645129552791</v>
      </c>
      <c r="M42" s="51">
        <f t="shared" si="3"/>
        <v>3.9922842809403392E-11</v>
      </c>
      <c r="N42" s="52">
        <f t="shared" si="0"/>
        <v>0.99999999999862099</v>
      </c>
      <c r="O42">
        <f t="shared" si="1"/>
        <v>2.3953705685642035E-10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3.1236231932986618</v>
      </c>
      <c r="L43" s="50">
        <f t="shared" si="5"/>
        <v>2.0812645129552791</v>
      </c>
      <c r="M43" s="51">
        <f t="shared" si="3"/>
        <v>1.3453682612407647E-12</v>
      </c>
      <c r="N43" s="52">
        <f t="shared" si="0"/>
        <v>0.99999999999996636</v>
      </c>
      <c r="O43">
        <f t="shared" si="1"/>
        <v>8.4085516327547793E-12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3.1236231932986618</v>
      </c>
      <c r="L44" s="50">
        <f t="shared" si="5"/>
        <v>2.0812645129552791</v>
      </c>
      <c r="M44" s="51">
        <f t="shared" si="3"/>
        <v>3.3084646133829665E-14</v>
      </c>
      <c r="N44" s="52">
        <f t="shared" si="0"/>
        <v>0.99999999999999944</v>
      </c>
      <c r="O44">
        <f t="shared" si="1"/>
        <v>2.1505019986989282E-13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3.1236231932986618</v>
      </c>
      <c r="L45" s="50">
        <f t="shared" si="5"/>
        <v>2.0812645129552791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3.1236231932986618</v>
      </c>
      <c r="L46" s="50">
        <f t="shared" si="5"/>
        <v>2.0812645129552791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3.1236231932986618</v>
      </c>
      <c r="L47" s="50">
        <f t="shared" si="5"/>
        <v>2.0812645129552791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3.1236231932986618</v>
      </c>
      <c r="L48" s="50">
        <f t="shared" si="5"/>
        <v>2.0812645129552791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3.1236231932986618</v>
      </c>
      <c r="L49" s="50">
        <f t="shared" si="5"/>
        <v>2.0812645129552791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3.1236231932986618</v>
      </c>
      <c r="L50" s="50">
        <f t="shared" si="5"/>
        <v>2.0812645129552791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3.1236231932986618</v>
      </c>
      <c r="L51" s="50">
        <f t="shared" si="5"/>
        <v>2.0812645129552791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3.1236231932986618</v>
      </c>
      <c r="L52" s="50">
        <f t="shared" si="7"/>
        <v>2.0812645129552791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3.1236231932986618</v>
      </c>
      <c r="L53" s="50">
        <f t="shared" si="7"/>
        <v>2.0812645129552791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3.1236231932986618</v>
      </c>
      <c r="L54" s="50">
        <f t="shared" si="7"/>
        <v>2.0812645129552791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3.1236231932986618</v>
      </c>
      <c r="L55" s="50">
        <f t="shared" si="7"/>
        <v>2.0812645129552791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3.1236231932986618</v>
      </c>
      <c r="L56" s="50">
        <f t="shared" si="7"/>
        <v>2.0812645129552791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3.1236231932986618</v>
      </c>
      <c r="L57" s="50">
        <f t="shared" si="7"/>
        <v>2.0812645129552791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3.1236231932986618</v>
      </c>
      <c r="L58" s="50">
        <f t="shared" si="7"/>
        <v>2.0812645129552791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3.1236231932986618</v>
      </c>
      <c r="L59" s="50">
        <f t="shared" si="7"/>
        <v>2.0812645129552791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3.1236231932986618</v>
      </c>
      <c r="L60" s="50">
        <f t="shared" si="7"/>
        <v>2.0812645129552791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3.1236231932986618</v>
      </c>
      <c r="L61" s="50">
        <f t="shared" si="7"/>
        <v>2.0812645129552791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3.1236231932986618</v>
      </c>
      <c r="L62" s="50">
        <f t="shared" si="7"/>
        <v>2.0812645129552791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>
  <dimension ref="A1:O85"/>
  <sheetViews>
    <sheetView topLeftCell="C1" workbookViewId="0">
      <selection activeCell="I10" sqref="I10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8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1.9042959516727482</v>
      </c>
      <c r="I2" s="56">
        <f>G2-I9</f>
        <v>0.1247652073361849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Récapitulatif!J3</f>
        <v>2.1619061817436549</v>
      </c>
      <c r="L3" s="67">
        <f>Récapitulatif!K3</f>
        <v>3.5127526064074051</v>
      </c>
      <c r="M3" s="67">
        <f>Récapitulatif!L3</f>
        <v>1.9457708871662234</v>
      </c>
    </row>
    <row r="4" spans="1:13" ht="18.75">
      <c r="A4" s="7"/>
      <c r="B4" s="22" t="s">
        <v>22</v>
      </c>
      <c r="C4" s="62">
        <f>L8</f>
        <v>3.0386161280093082</v>
      </c>
      <c r="D4" s="9" t="s">
        <v>23</v>
      </c>
      <c r="E4" s="62">
        <f>K8</f>
        <v>1.9914087789660555</v>
      </c>
      <c r="F4" s="8"/>
      <c r="G4" s="8"/>
      <c r="H4" s="8"/>
      <c r="I4" s="8"/>
      <c r="J4" s="3" t="s">
        <v>9</v>
      </c>
      <c r="K4" s="67">
        <f>Récapitulatif!J4</f>
        <v>2.1679370078010947</v>
      </c>
      <c r="L4" s="67">
        <f>Récapitulatif!K4</f>
        <v>3.1855113534320991</v>
      </c>
      <c r="M4" s="67">
        <f>Récapitulatif!L4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1.6581943607698357</v>
      </c>
      <c r="D5" s="7"/>
      <c r="E5" s="7"/>
      <c r="F5" s="8"/>
      <c r="G5" s="8"/>
      <c r="H5" s="8"/>
      <c r="I5" s="8"/>
      <c r="J5" s="3" t="s">
        <v>10</v>
      </c>
      <c r="K5" s="67">
        <f>Récapitulatif!J5</f>
        <v>2.1929193123343618</v>
      </c>
      <c r="L5" s="67">
        <f>Récapitulatif!K5</f>
        <v>3.1537922609655382</v>
      </c>
      <c r="M5" s="67">
        <f>Récapitulatif!L5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Récapitulatif!J6</f>
        <v>2.0741135454178008</v>
      </c>
      <c r="L6" s="67">
        <f>Récapitulatif!K6</f>
        <v>2.7112800039065963</v>
      </c>
      <c r="M6" s="67">
        <f>Récapitulatif!L6</f>
        <v>1.8449966193373881</v>
      </c>
    </row>
    <row r="7" spans="1:13" ht="15.75">
      <c r="A7" s="7"/>
      <c r="B7" s="25">
        <f>1+1/(12*C5)+1/(288*C5*C5)-139/(51840*C5*C5*C5)</f>
        <v>1.0509301842316665</v>
      </c>
      <c r="C7" s="13" t="s">
        <v>26</v>
      </c>
      <c r="D7" s="12"/>
      <c r="E7" s="12"/>
      <c r="J7" s="3" t="s">
        <v>12</v>
      </c>
      <c r="K7" s="67">
        <f>Récapitulatif!J7</f>
        <v>2.0812645129552791</v>
      </c>
      <c r="L7" s="67">
        <f>Récapitulatif!K7</f>
        <v>3.1236231932986618</v>
      </c>
      <c r="M7" s="67">
        <f>Récapitulatif!L7</f>
        <v>1.8621820615795657</v>
      </c>
    </row>
    <row r="8" spans="1:13" ht="15.75">
      <c r="A8" s="7"/>
      <c r="B8" s="26">
        <f>EXP(-C5)</f>
        <v>0.19048261264801558</v>
      </c>
      <c r="C8" s="14"/>
      <c r="D8" s="7"/>
      <c r="E8" s="7"/>
      <c r="G8" s="96"/>
      <c r="I8" s="15" t="s">
        <v>50</v>
      </c>
      <c r="J8" s="3" t="s">
        <v>13</v>
      </c>
      <c r="K8" s="67">
        <f>Récapitulatif!J8</f>
        <v>1.9914087789660555</v>
      </c>
      <c r="L8" s="67">
        <f>Récapitulatif!K8</f>
        <v>3.0386161280093082</v>
      </c>
      <c r="M8" s="67">
        <f>Récapitulatif!L8</f>
        <v>1.7795307443365633</v>
      </c>
    </row>
    <row r="9" spans="1:13" ht="15.75">
      <c r="A9" s="7"/>
      <c r="B9" s="27">
        <f>POWER(C5,C5-1)</f>
        <v>1.3949633708318734</v>
      </c>
      <c r="C9" s="16"/>
      <c r="D9" s="7"/>
      <c r="E9" s="7"/>
      <c r="F9" s="20">
        <f>E20/I9</f>
        <v>0.35917636046986917</v>
      </c>
      <c r="G9" s="97"/>
      <c r="I9" s="63">
        <f>M8</f>
        <v>1.7795307443365633</v>
      </c>
      <c r="J9" s="3" t="s">
        <v>14</v>
      </c>
      <c r="K9" s="67">
        <f>Récapitulatif!J9</f>
        <v>1.9816396706193411</v>
      </c>
      <c r="L9" s="67">
        <f>Récapitulatif!K9</f>
        <v>3.1395675391135263</v>
      </c>
      <c r="M9" s="67">
        <f>Récapitulatif!L9</f>
        <v>1.7734685255597809</v>
      </c>
    </row>
    <row r="10" spans="1:13" ht="15.75">
      <c r="A10" s="7"/>
      <c r="B10" s="28">
        <f>SQRT(C5*2*22/7)</f>
        <v>3.2284572138998255</v>
      </c>
      <c r="C10" s="17"/>
      <c r="D10" s="7"/>
      <c r="E10" s="7"/>
      <c r="G10" s="97"/>
      <c r="J10" s="3" t="s">
        <v>15</v>
      </c>
      <c r="K10" s="67">
        <f>Récapitulatif!J10</f>
        <v>1.9590605042987337</v>
      </c>
      <c r="L10" s="67">
        <f>Récapitulatif!K10</f>
        <v>2.4761770122387752</v>
      </c>
      <c r="M10" s="67">
        <f>Récapitulatif!L10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1.5566356961641208E-2</v>
      </c>
      <c r="H11" s="60" t="s">
        <v>45</v>
      </c>
      <c r="I11" s="60"/>
      <c r="J11" s="3" t="s">
        <v>16</v>
      </c>
      <c r="K11" s="67">
        <f>Récapitulatif!J11</f>
        <v>1.7837832332335157</v>
      </c>
      <c r="L11" s="67">
        <f>Récapitulatif!K11</f>
        <v>2.8567194441642942</v>
      </c>
      <c r="M11" s="67">
        <f>Récapitulatif!L11</f>
        <v>1.5898268398268449</v>
      </c>
    </row>
    <row r="12" spans="1:13" ht="21">
      <c r="A12" s="4" t="s">
        <v>27</v>
      </c>
      <c r="B12" s="29">
        <f>B7*B8*B9*B10</f>
        <v>0.90154424232965658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0">
        <f>SQRT(G12)</f>
        <v>0</v>
      </c>
      <c r="J12" s="3" t="s">
        <v>17</v>
      </c>
      <c r="K12" s="67">
        <f>Récapitulatif!J12</f>
        <v>1.9682529629574681</v>
      </c>
      <c r="L12" s="67">
        <f>Récapitulatif!K12</f>
        <v>2.6459825585540955</v>
      </c>
      <c r="M12" s="67">
        <f>Récapitulatif!L12</f>
        <v>1.7494152046783538</v>
      </c>
    </row>
    <row r="13" spans="1:13" ht="18.75">
      <c r="A13" s="7"/>
      <c r="B13" s="22" t="s">
        <v>22</v>
      </c>
      <c r="C13" s="10">
        <f>C4</f>
        <v>3.0386161280093082</v>
      </c>
      <c r="D13" s="9" t="s">
        <v>23</v>
      </c>
      <c r="E13" s="10">
        <f>E4</f>
        <v>1.9914087789660555</v>
      </c>
      <c r="F13" t="s">
        <v>43</v>
      </c>
      <c r="G13" s="57">
        <f>(H17-G2)*(H17-G2)</f>
        <v>1.5566356961641208E-2</v>
      </c>
      <c r="H13" s="60" t="s">
        <v>47</v>
      </c>
      <c r="I13" s="61">
        <f>1-G12/G13</f>
        <v>1</v>
      </c>
      <c r="J13" s="3" t="s">
        <v>18</v>
      </c>
      <c r="K13" s="67">
        <f>Récapitulatif!J13</f>
        <v>1.9728443788905725</v>
      </c>
      <c r="L13" s="67">
        <f>Récapitulatif!K13</f>
        <v>2.480921418584952</v>
      </c>
      <c r="M13" s="67">
        <f>Récapitulatif!L13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1.3290971803849179</v>
      </c>
      <c r="D14" s="7"/>
      <c r="E14" s="7"/>
      <c r="F14" s="99" t="s">
        <v>32</v>
      </c>
      <c r="G14" s="100"/>
      <c r="H14" s="59">
        <f>E13*E13*(B12-B20)</f>
        <v>0.40853237799871905</v>
      </c>
      <c r="J14" s="3" t="s">
        <v>19</v>
      </c>
      <c r="K14" s="67">
        <f>Récapitulatif!J14</f>
        <v>1.9905872092104615</v>
      </c>
      <c r="L14" s="67">
        <f>Récapitulatif!K14</f>
        <v>2.8185087186494568</v>
      </c>
      <c r="M14" s="67">
        <f>Récapitulatif!L14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Récapitulatif!J15</f>
        <v>2.0271431082023619</v>
      </c>
      <c r="L15" s="67">
        <f>Récapitulatif!K15</f>
        <v>2.9286210197770592</v>
      </c>
      <c r="M15" s="67">
        <f>Récapitulatif!L15</f>
        <v>1.809278652257581</v>
      </c>
    </row>
    <row r="16" spans="1:13">
      <c r="A16" s="7"/>
      <c r="B16" s="25">
        <f>1+1/(12*C14)+1/(288*C14*C14)-139/(51840*C14*C14*C14)</f>
        <v>1.0635227620772574</v>
      </c>
      <c r="C16" s="13" t="s">
        <v>26</v>
      </c>
      <c r="D16" s="12"/>
      <c r="E16" s="12"/>
    </row>
    <row r="17" spans="1:15" ht="21">
      <c r="A17" s="7"/>
      <c r="B17" s="26">
        <f>EXP(-C14)</f>
        <v>0.26471614437700675</v>
      </c>
      <c r="C17" s="14"/>
      <c r="D17" s="7"/>
      <c r="E17" s="7"/>
      <c r="F17" s="99" t="s">
        <v>51</v>
      </c>
      <c r="G17" s="100"/>
      <c r="H17" s="35">
        <f>E13*B21</f>
        <v>1.7795307443365633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1.0981512838806937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3.0386161280093082</v>
      </c>
      <c r="L18" s="54">
        <f>E4</f>
        <v>1.9914087789660555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2.8903849456167694</v>
      </c>
      <c r="C19" s="17"/>
      <c r="D19" s="7"/>
      <c r="E19" s="7"/>
      <c r="F19" s="33"/>
      <c r="G19" s="34"/>
      <c r="J19" s="7">
        <v>0.25</v>
      </c>
      <c r="K19" s="50">
        <f>K18</f>
        <v>3.0386161280093082</v>
      </c>
      <c r="L19" s="50">
        <f>L18</f>
        <v>1.9914087789660555</v>
      </c>
      <c r="M19" s="51">
        <f>N19-N18</f>
        <v>1.8244864721548293E-3</v>
      </c>
      <c r="N19" s="52">
        <f t="shared" ref="N19:N49" si="0">WEIBULL(J19,K19,L19,TRUE)</f>
        <v>1.8244864721548293E-3</v>
      </c>
      <c r="O19">
        <f t="shared" ref="O19:O62" si="1">J19*M19</f>
        <v>4.5612161803870732E-4</v>
      </c>
    </row>
    <row r="20" spans="1:15" ht="21">
      <c r="A20" s="4" t="s">
        <v>29</v>
      </c>
      <c r="B20" s="29">
        <f>B21*B21</f>
        <v>0.79852801352144087</v>
      </c>
      <c r="C20" s="88" t="s">
        <v>30</v>
      </c>
      <c r="D20" s="89"/>
      <c r="E20" s="10">
        <f>E13*SQRT(B12-B20)</f>
        <v>0.63916537609504409</v>
      </c>
      <c r="F20" s="34"/>
      <c r="G20" s="34"/>
      <c r="J20" s="7">
        <v>0.5</v>
      </c>
      <c r="K20" s="50">
        <f t="shared" ref="K20:L35" si="2">K19</f>
        <v>3.0386161280093082</v>
      </c>
      <c r="L20" s="50">
        <f t="shared" si="2"/>
        <v>1.9914087789660555</v>
      </c>
      <c r="M20" s="51">
        <f t="shared" ref="M20:M62" si="3">N20-N19</f>
        <v>1.3069034910813238E-2</v>
      </c>
      <c r="N20" s="52">
        <f t="shared" si="0"/>
        <v>1.4893521382968067E-2</v>
      </c>
      <c r="O20">
        <f t="shared" si="1"/>
        <v>6.5345174554066188E-3</v>
      </c>
    </row>
    <row r="21" spans="1:15" ht="21">
      <c r="A21" s="4" t="s">
        <v>31</v>
      </c>
      <c r="B21" s="29">
        <f>B16*B17*B18*B19</f>
        <v>0.89360394667964671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3.0386161280093082</v>
      </c>
      <c r="L21" s="50">
        <f t="shared" si="2"/>
        <v>1.9914087789660555</v>
      </c>
      <c r="M21" s="51">
        <f t="shared" si="3"/>
        <v>3.5248596439343194E-2</v>
      </c>
      <c r="N21" s="52">
        <f t="shared" si="0"/>
        <v>5.0142117822311261E-2</v>
      </c>
      <c r="O21">
        <f t="shared" si="1"/>
        <v>2.6436447329507395E-2</v>
      </c>
    </row>
    <row r="22" spans="1:15">
      <c r="J22" s="7">
        <v>1</v>
      </c>
      <c r="K22" s="50">
        <f t="shared" si="2"/>
        <v>3.0386161280093082</v>
      </c>
      <c r="L22" s="50">
        <f t="shared" si="2"/>
        <v>1.9914087789660555</v>
      </c>
      <c r="M22" s="51">
        <f t="shared" si="3"/>
        <v>6.5860275699548443E-2</v>
      </c>
      <c r="N22" s="52">
        <f t="shared" si="0"/>
        <v>0.1160023935218597</v>
      </c>
      <c r="O22">
        <f t="shared" si="1"/>
        <v>6.5860275699548443E-2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3.0386161280093082</v>
      </c>
      <c r="L23" s="50">
        <f t="shared" si="2"/>
        <v>1.9914087789660555</v>
      </c>
      <c r="M23" s="51">
        <f t="shared" si="3"/>
        <v>9.9652550683317465E-2</v>
      </c>
      <c r="N23" s="52">
        <f t="shared" si="0"/>
        <v>0.21565494420517717</v>
      </c>
      <c r="O23">
        <f t="shared" si="1"/>
        <v>0.12456568835414683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1.9042959516727482</v>
      </c>
      <c r="J24" s="7">
        <f t="shared" ref="J24:J55" si="4">J23+0.25</f>
        <v>1.5</v>
      </c>
      <c r="K24" s="50">
        <f t="shared" si="2"/>
        <v>3.0386161280093082</v>
      </c>
      <c r="L24" s="50">
        <f t="shared" si="2"/>
        <v>1.9914087789660555</v>
      </c>
      <c r="M24" s="51">
        <f t="shared" si="3"/>
        <v>0.12907485894865722</v>
      </c>
      <c r="N24" s="52">
        <f t="shared" si="0"/>
        <v>0.34472980315383439</v>
      </c>
      <c r="O24">
        <f t="shared" si="1"/>
        <v>0.19361228842298583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3.0386161280093082</v>
      </c>
      <c r="L25" s="50">
        <f t="shared" si="2"/>
        <v>1.9914087789660555</v>
      </c>
      <c r="M25" s="51">
        <f t="shared" si="3"/>
        <v>0.1462418983268543</v>
      </c>
      <c r="N25" s="52">
        <f t="shared" si="0"/>
        <v>0.49097170148068869</v>
      </c>
      <c r="O25">
        <f t="shared" si="1"/>
        <v>0.25592332207199503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3.0386161280093082</v>
      </c>
      <c r="L26" s="50">
        <f t="shared" si="2"/>
        <v>1.9914087789660555</v>
      </c>
      <c r="M26" s="51">
        <f t="shared" si="3"/>
        <v>0.14596088685592212</v>
      </c>
      <c r="N26" s="52">
        <f t="shared" si="0"/>
        <v>0.63693258833661082</v>
      </c>
      <c r="O26">
        <f t="shared" si="1"/>
        <v>0.29192177371184425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3.0386161280093082</v>
      </c>
      <c r="L27" s="50">
        <f t="shared" si="2"/>
        <v>1.9914087789660555</v>
      </c>
      <c r="M27" s="51">
        <f t="shared" si="3"/>
        <v>0.12829802174239102</v>
      </c>
      <c r="N27" s="52">
        <f t="shared" si="0"/>
        <v>0.76523061007900184</v>
      </c>
      <c r="O27">
        <f t="shared" si="1"/>
        <v>0.2886705489203798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3.0386161280093082</v>
      </c>
      <c r="L28" s="50">
        <f t="shared" si="2"/>
        <v>1.9914087789660555</v>
      </c>
      <c r="M28" s="51">
        <f t="shared" si="3"/>
        <v>9.8887136584614566E-2</v>
      </c>
      <c r="N28" s="52">
        <f t="shared" si="0"/>
        <v>0.8641177466636164</v>
      </c>
      <c r="O28">
        <f t="shared" si="1"/>
        <v>0.24721784146153641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3.0386161280093082</v>
      </c>
      <c r="L29" s="50">
        <f t="shared" si="2"/>
        <v>1.9914087789660555</v>
      </c>
      <c r="M29" s="51">
        <f t="shared" si="3"/>
        <v>6.6382165050603681E-2</v>
      </c>
      <c r="N29" s="52">
        <f t="shared" si="0"/>
        <v>0.93049991171422008</v>
      </c>
      <c r="O29">
        <f t="shared" si="1"/>
        <v>0.18255095388916012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3.0386161280093082</v>
      </c>
      <c r="L30" s="50">
        <f t="shared" si="2"/>
        <v>1.9914087789660555</v>
      </c>
      <c r="M30" s="51">
        <f t="shared" si="3"/>
        <v>3.8488643791524724E-2</v>
      </c>
      <c r="N30" s="52">
        <f t="shared" si="0"/>
        <v>0.96898855550574481</v>
      </c>
      <c r="O30">
        <f t="shared" si="1"/>
        <v>0.11546593137457417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3.0386161280093082</v>
      </c>
      <c r="L31" s="50">
        <f t="shared" si="2"/>
        <v>1.9914087789660555</v>
      </c>
      <c r="M31" s="51">
        <f t="shared" si="3"/>
        <v>1.9094480339301168E-2</v>
      </c>
      <c r="N31" s="52">
        <f t="shared" si="0"/>
        <v>0.98808303584504598</v>
      </c>
      <c r="O31">
        <f t="shared" si="1"/>
        <v>6.2057061102728794E-2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3.0386161280093082</v>
      </c>
      <c r="L32" s="50">
        <f t="shared" si="2"/>
        <v>1.9914087789660555</v>
      </c>
      <c r="M32" s="51">
        <f t="shared" si="3"/>
        <v>8.0239038756309E-3</v>
      </c>
      <c r="N32" s="52">
        <f t="shared" si="0"/>
        <v>0.99610693972067688</v>
      </c>
      <c r="O32">
        <f t="shared" si="1"/>
        <v>2.808366356470815E-2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3.0386161280093082</v>
      </c>
      <c r="L33" s="50">
        <f t="shared" si="2"/>
        <v>1.9914087789660555</v>
      </c>
      <c r="M33" s="51">
        <f t="shared" si="3"/>
        <v>2.8258338401111471E-3</v>
      </c>
      <c r="N33" s="52">
        <f t="shared" si="0"/>
        <v>0.99893277356078802</v>
      </c>
      <c r="O33">
        <f t="shared" si="1"/>
        <v>1.0596876900416802E-2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3.0386161280093082</v>
      </c>
      <c r="L34" s="50">
        <f t="shared" si="2"/>
        <v>1.9914087789660555</v>
      </c>
      <c r="M34" s="51">
        <f t="shared" si="3"/>
        <v>8.2489795803475374E-4</v>
      </c>
      <c r="N34" s="52">
        <f t="shared" si="0"/>
        <v>0.99975767151882278</v>
      </c>
      <c r="O34">
        <f t="shared" si="1"/>
        <v>3.299591832139015E-3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3.0386161280093082</v>
      </c>
      <c r="L35" s="50">
        <f t="shared" si="2"/>
        <v>1.9914087789660555</v>
      </c>
      <c r="M35" s="51">
        <f t="shared" si="3"/>
        <v>1.9734400559412446E-4</v>
      </c>
      <c r="N35" s="52">
        <f t="shared" si="0"/>
        <v>0.9999550155244169</v>
      </c>
      <c r="O35">
        <f t="shared" si="1"/>
        <v>8.3871202377502896E-4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3.0386161280093082</v>
      </c>
      <c r="L36" s="50">
        <f t="shared" si="5"/>
        <v>1.9914087789660555</v>
      </c>
      <c r="M36" s="51">
        <f t="shared" si="3"/>
        <v>3.8246253243667816E-5</v>
      </c>
      <c r="N36" s="52">
        <f t="shared" si="0"/>
        <v>0.99999326177766057</v>
      </c>
      <c r="O36">
        <f t="shared" si="1"/>
        <v>1.7210813959650517E-4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3.0386161280093082</v>
      </c>
      <c r="L37" s="50">
        <f t="shared" si="5"/>
        <v>1.9914087789660555</v>
      </c>
      <c r="M37" s="51">
        <f t="shared" si="3"/>
        <v>5.9344117974147181E-6</v>
      </c>
      <c r="N37" s="52">
        <f t="shared" si="0"/>
        <v>0.99999919618945798</v>
      </c>
      <c r="O37">
        <f t="shared" si="1"/>
        <v>2.8188456037719911E-5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3.0386161280093082</v>
      </c>
      <c r="L38" s="50">
        <f t="shared" si="5"/>
        <v>1.9914087789660555</v>
      </c>
      <c r="M38" s="51">
        <f t="shared" si="3"/>
        <v>7.2844432719154639E-7</v>
      </c>
      <c r="N38" s="52">
        <f t="shared" si="0"/>
        <v>0.99999992463378518</v>
      </c>
      <c r="O38">
        <f t="shared" si="1"/>
        <v>3.642221635957732E-6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3.0386161280093082</v>
      </c>
      <c r="L39" s="50">
        <f t="shared" si="5"/>
        <v>1.9914087789660555</v>
      </c>
      <c r="M39" s="51">
        <f t="shared" si="3"/>
        <v>6.9884812381459938E-8</v>
      </c>
      <c r="N39" s="52">
        <f t="shared" si="0"/>
        <v>0.99999999451859756</v>
      </c>
      <c r="O39">
        <f t="shared" si="1"/>
        <v>3.6689526500266467E-7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3.0386161280093082</v>
      </c>
      <c r="L40" s="50">
        <f t="shared" si="5"/>
        <v>1.9914087789660555</v>
      </c>
      <c r="M40" s="51">
        <f t="shared" si="3"/>
        <v>5.1762162334156869E-9</v>
      </c>
      <c r="N40" s="52">
        <f t="shared" si="0"/>
        <v>0.99999999969481379</v>
      </c>
      <c r="O40">
        <f t="shared" si="1"/>
        <v>2.8469189283786278E-8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3.0386161280093082</v>
      </c>
      <c r="L41" s="50">
        <f t="shared" si="5"/>
        <v>1.9914087789660555</v>
      </c>
      <c r="M41" s="51">
        <f t="shared" si="3"/>
        <v>2.9234958898172181E-10</v>
      </c>
      <c r="N41" s="52">
        <f t="shared" si="0"/>
        <v>0.99999999998716338</v>
      </c>
      <c r="O41">
        <f t="shared" si="1"/>
        <v>1.6810101366449004E-9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3.0386161280093082</v>
      </c>
      <c r="L42" s="50">
        <f t="shared" si="5"/>
        <v>1.9914087789660555</v>
      </c>
      <c r="M42" s="51">
        <f t="shared" si="3"/>
        <v>1.2434053786591903E-11</v>
      </c>
      <c r="N42" s="52">
        <f t="shared" si="0"/>
        <v>0.99999999999959743</v>
      </c>
      <c r="O42">
        <f t="shared" si="1"/>
        <v>7.4604322719551419E-11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3.0386161280093082</v>
      </c>
      <c r="L43" s="50">
        <f t="shared" si="5"/>
        <v>1.9914087789660555</v>
      </c>
      <c r="M43" s="51">
        <f t="shared" si="3"/>
        <v>3.9324099532223045E-13</v>
      </c>
      <c r="N43" s="52">
        <f t="shared" si="0"/>
        <v>0.99999999999999067</v>
      </c>
      <c r="O43">
        <f t="shared" si="1"/>
        <v>2.4577562207639403E-12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3.0386161280093082</v>
      </c>
      <c r="L44" s="50">
        <f t="shared" si="5"/>
        <v>1.9914087789660555</v>
      </c>
      <c r="M44" s="51">
        <f t="shared" si="3"/>
        <v>9.2148511043887993E-15</v>
      </c>
      <c r="N44" s="52">
        <f t="shared" si="0"/>
        <v>0.99999999999999989</v>
      </c>
      <c r="O44">
        <f t="shared" si="1"/>
        <v>5.9896532178527195E-14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3.0386161280093082</v>
      </c>
      <c r="L45" s="50">
        <f t="shared" si="5"/>
        <v>1.9914087789660555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3.0386161280093082</v>
      </c>
      <c r="L46" s="50">
        <f t="shared" si="5"/>
        <v>1.9914087789660555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3.0386161280093082</v>
      </c>
      <c r="L47" s="50">
        <f t="shared" si="5"/>
        <v>1.9914087789660555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3.0386161280093082</v>
      </c>
      <c r="L48" s="50">
        <f t="shared" si="5"/>
        <v>1.9914087789660555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3.0386161280093082</v>
      </c>
      <c r="L49" s="50">
        <f t="shared" si="5"/>
        <v>1.9914087789660555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3.0386161280093082</v>
      </c>
      <c r="L50" s="50">
        <f t="shared" si="5"/>
        <v>1.9914087789660555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3.0386161280093082</v>
      </c>
      <c r="L51" s="50">
        <f t="shared" si="5"/>
        <v>1.9914087789660555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3.0386161280093082</v>
      </c>
      <c r="L52" s="50">
        <f t="shared" si="7"/>
        <v>1.9914087789660555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3.0386161280093082</v>
      </c>
      <c r="L53" s="50">
        <f t="shared" si="7"/>
        <v>1.9914087789660555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3.0386161280093082</v>
      </c>
      <c r="L54" s="50">
        <f t="shared" si="7"/>
        <v>1.9914087789660555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3.0386161280093082</v>
      </c>
      <c r="L55" s="50">
        <f t="shared" si="7"/>
        <v>1.9914087789660555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3.0386161280093082</v>
      </c>
      <c r="L56" s="50">
        <f t="shared" si="7"/>
        <v>1.9914087789660555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3.0386161280093082</v>
      </c>
      <c r="L57" s="50">
        <f t="shared" si="7"/>
        <v>1.9914087789660555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3.0386161280093082</v>
      </c>
      <c r="L58" s="50">
        <f t="shared" si="7"/>
        <v>1.9914087789660555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3.0386161280093082</v>
      </c>
      <c r="L59" s="50">
        <f t="shared" si="7"/>
        <v>1.9914087789660555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3.0386161280093082</v>
      </c>
      <c r="L60" s="50">
        <f t="shared" si="7"/>
        <v>1.9914087789660555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3.0386161280093082</v>
      </c>
      <c r="L61" s="50">
        <f t="shared" si="7"/>
        <v>1.9914087789660555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3.0386161280093082</v>
      </c>
      <c r="L62" s="50">
        <f t="shared" si="7"/>
        <v>1.9914087789660555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>
  <dimension ref="A1:O85"/>
  <sheetViews>
    <sheetView topLeftCell="C1" workbookViewId="0">
      <selection activeCell="I10" sqref="I10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8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1.8982407167939948</v>
      </c>
      <c r="I2" s="56">
        <f>G2-I9</f>
        <v>0.1247721912342139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Récapitulatif!J3</f>
        <v>2.1619061817436549</v>
      </c>
      <c r="L3" s="67">
        <f>Récapitulatif!K3</f>
        <v>3.5127526064074051</v>
      </c>
      <c r="M3" s="67">
        <f>Récapitulatif!L3</f>
        <v>1.9457708871662234</v>
      </c>
    </row>
    <row r="4" spans="1:13" ht="18.75">
      <c r="A4" s="7"/>
      <c r="B4" s="22" t="s">
        <v>22</v>
      </c>
      <c r="C4" s="62">
        <f>L9</f>
        <v>3.1395675391135263</v>
      </c>
      <c r="D4" s="9" t="s">
        <v>23</v>
      </c>
      <c r="E4" s="62">
        <f>K9</f>
        <v>1.9816396706193411</v>
      </c>
      <c r="F4" s="8"/>
      <c r="G4" s="8"/>
      <c r="H4" s="8"/>
      <c r="I4" s="8"/>
      <c r="J4" s="3" t="s">
        <v>9</v>
      </c>
      <c r="K4" s="67">
        <f>Récapitulatif!J4</f>
        <v>2.1679370078010947</v>
      </c>
      <c r="L4" s="67">
        <f>Récapitulatif!K4</f>
        <v>3.1855113534320991</v>
      </c>
      <c r="M4" s="67">
        <f>Récapitulatif!L4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1.6370304110625091</v>
      </c>
      <c r="D5" s="7"/>
      <c r="E5" s="7"/>
      <c r="F5" s="8"/>
      <c r="G5" s="8"/>
      <c r="H5" s="8"/>
      <c r="I5" s="8"/>
      <c r="J5" s="3" t="s">
        <v>10</v>
      </c>
      <c r="K5" s="67">
        <f>Récapitulatif!J5</f>
        <v>2.1929193123343618</v>
      </c>
      <c r="L5" s="67">
        <f>Récapitulatif!K5</f>
        <v>3.1537922609655382</v>
      </c>
      <c r="M5" s="67">
        <f>Récapitulatif!L5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Récapitulatif!J6</f>
        <v>2.0741135454178008</v>
      </c>
      <c r="L6" s="67">
        <f>Récapitulatif!K6</f>
        <v>2.7112800039065963</v>
      </c>
      <c r="M6" s="67">
        <f>Récapitulatif!L6</f>
        <v>1.8449966193373881</v>
      </c>
    </row>
    <row r="7" spans="1:13" ht="15.75">
      <c r="A7" s="7"/>
      <c r="B7" s="25">
        <f>1+1/(12*C5)+1/(288*C5*C5)-139/(51840*C5*C5*C5)</f>
        <v>1.0515896575858006</v>
      </c>
      <c r="C7" s="13" t="s">
        <v>26</v>
      </c>
      <c r="D7" s="12"/>
      <c r="E7" s="12"/>
      <c r="J7" s="3" t="s">
        <v>12</v>
      </c>
      <c r="K7" s="67">
        <f>Récapitulatif!J7</f>
        <v>2.0812645129552791</v>
      </c>
      <c r="L7" s="67">
        <f>Récapitulatif!K7</f>
        <v>3.1236231932986618</v>
      </c>
      <c r="M7" s="67">
        <f>Récapitulatif!L7</f>
        <v>1.8621820615795657</v>
      </c>
    </row>
    <row r="8" spans="1:13" ht="15.75">
      <c r="A8" s="7"/>
      <c r="B8" s="26">
        <f>EXP(-C5)</f>
        <v>0.19455693942830637</v>
      </c>
      <c r="C8" s="14"/>
      <c r="D8" s="7"/>
      <c r="E8" s="7"/>
      <c r="G8" s="96"/>
      <c r="I8" s="15" t="s">
        <v>50</v>
      </c>
      <c r="J8" s="3" t="s">
        <v>13</v>
      </c>
      <c r="K8" s="67">
        <f>Récapitulatif!J8</f>
        <v>1.9914087789660555</v>
      </c>
      <c r="L8" s="67">
        <f>Récapitulatif!K8</f>
        <v>3.0386161280093082</v>
      </c>
      <c r="M8" s="67">
        <f>Récapitulatif!L8</f>
        <v>1.7795307443365633</v>
      </c>
    </row>
    <row r="9" spans="1:13" ht="15.75">
      <c r="A9" s="7"/>
      <c r="B9" s="27">
        <f>POWER(C5,C5-1)</f>
        <v>1.368865121167643</v>
      </c>
      <c r="C9" s="16"/>
      <c r="D9" s="7"/>
      <c r="E9" s="7"/>
      <c r="F9" s="20">
        <f>E20/I9</f>
        <v>0.34879998737088291</v>
      </c>
      <c r="G9" s="97"/>
      <c r="I9" s="63">
        <f>M9</f>
        <v>1.7734685255597809</v>
      </c>
      <c r="J9" s="3" t="s">
        <v>14</v>
      </c>
      <c r="K9" s="67">
        <f>Récapitulatif!J9</f>
        <v>1.9816396706193411</v>
      </c>
      <c r="L9" s="67">
        <f>Récapitulatif!K9</f>
        <v>3.1395675391135263</v>
      </c>
      <c r="M9" s="67">
        <f>Récapitulatif!L9</f>
        <v>1.7734685255597809</v>
      </c>
    </row>
    <row r="10" spans="1:13" ht="15.75">
      <c r="A10" s="7"/>
      <c r="B10" s="28">
        <f>SQRT(C5*2*22/7)</f>
        <v>3.2077882475257531</v>
      </c>
      <c r="C10" s="17"/>
      <c r="D10" s="7"/>
      <c r="E10" s="7"/>
      <c r="G10" s="97"/>
      <c r="J10" s="3" t="s">
        <v>15</v>
      </c>
      <c r="K10" s="67">
        <f>Récapitulatif!J10</f>
        <v>1.9590605042987337</v>
      </c>
      <c r="L10" s="67">
        <f>Récapitulatif!K10</f>
        <v>2.4761770122387752</v>
      </c>
      <c r="M10" s="67">
        <f>Récapitulatif!L10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1.5568099705387245E-2</v>
      </c>
      <c r="H11" s="60" t="s">
        <v>45</v>
      </c>
      <c r="I11" s="60"/>
      <c r="J11" s="3" t="s">
        <v>16</v>
      </c>
      <c r="K11" s="67">
        <f>Récapitulatif!J11</f>
        <v>1.7837832332335157</v>
      </c>
      <c r="L11" s="67">
        <f>Récapitulatif!K11</f>
        <v>2.8567194441642942</v>
      </c>
      <c r="M11" s="67">
        <f>Récapitulatif!L11</f>
        <v>1.5898268398268449</v>
      </c>
    </row>
    <row r="12" spans="1:13" ht="21">
      <c r="A12" s="4" t="s">
        <v>27</v>
      </c>
      <c r="B12" s="29">
        <f>B7*B8*B9*B10</f>
        <v>0.89837856570785501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0">
        <f>SQRT(G12)</f>
        <v>0</v>
      </c>
      <c r="J12" s="3" t="s">
        <v>17</v>
      </c>
      <c r="K12" s="67">
        <f>Récapitulatif!J12</f>
        <v>1.9682529629574681</v>
      </c>
      <c r="L12" s="67">
        <f>Récapitulatif!K12</f>
        <v>2.6459825585540955</v>
      </c>
      <c r="M12" s="67">
        <f>Récapitulatif!L12</f>
        <v>1.7494152046783538</v>
      </c>
    </row>
    <row r="13" spans="1:13" ht="18.75">
      <c r="A13" s="7"/>
      <c r="B13" s="22" t="s">
        <v>22</v>
      </c>
      <c r="C13" s="10">
        <f>C4</f>
        <v>3.1395675391135263</v>
      </c>
      <c r="D13" s="9" t="s">
        <v>23</v>
      </c>
      <c r="E13" s="10">
        <f>E4</f>
        <v>1.9816396706193411</v>
      </c>
      <c r="F13" t="s">
        <v>43</v>
      </c>
      <c r="G13" s="57">
        <f>(H17-G2)*(H17-G2)</f>
        <v>1.5568099705387245E-2</v>
      </c>
      <c r="H13" s="60" t="s">
        <v>47</v>
      </c>
      <c r="I13" s="61">
        <f>1-G12/G13</f>
        <v>1</v>
      </c>
      <c r="J13" s="3" t="s">
        <v>18</v>
      </c>
      <c r="K13" s="67">
        <f>Récapitulatif!J13</f>
        <v>1.9728443788905725</v>
      </c>
      <c r="L13" s="67">
        <f>Récapitulatif!K13</f>
        <v>2.480921418584952</v>
      </c>
      <c r="M13" s="67">
        <f>Récapitulatif!L13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1.3185152055312546</v>
      </c>
      <c r="D14" s="7"/>
      <c r="E14" s="7"/>
      <c r="F14" s="99" t="s">
        <v>32</v>
      </c>
      <c r="G14" s="100"/>
      <c r="H14" s="59">
        <f>E13*E13*(B12-B20)</f>
        <v>0.38264839111777754</v>
      </c>
      <c r="J14" s="3" t="s">
        <v>19</v>
      </c>
      <c r="K14" s="67">
        <f>Récapitulatif!J14</f>
        <v>1.9905872092104615</v>
      </c>
      <c r="L14" s="67">
        <f>Récapitulatif!K14</f>
        <v>2.8185087186494568</v>
      </c>
      <c r="M14" s="67">
        <f>Récapitulatif!L14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Récapitulatif!J15</f>
        <v>2.0271431082023619</v>
      </c>
      <c r="L15" s="67">
        <f>Récapitulatif!K15</f>
        <v>2.9286210197770592</v>
      </c>
      <c r="M15" s="67">
        <f>Récapitulatif!L15</f>
        <v>1.809278652257581</v>
      </c>
    </row>
    <row r="16" spans="1:13">
      <c r="A16" s="7"/>
      <c r="B16" s="25">
        <f>1+1/(12*C14)+1/(288*C14*C14)-139/(51840*C14*C14*C14)</f>
        <v>1.064029924488052</v>
      </c>
      <c r="C16" s="13" t="s">
        <v>26</v>
      </c>
      <c r="D16" s="12"/>
      <c r="E16" s="12"/>
    </row>
    <row r="17" spans="1:15" ht="21">
      <c r="A17" s="7"/>
      <c r="B17" s="26">
        <f>EXP(-C14)</f>
        <v>0.26753223759560552</v>
      </c>
      <c r="C17" s="14"/>
      <c r="D17" s="7"/>
      <c r="E17" s="7"/>
      <c r="F17" s="99" t="s">
        <v>51</v>
      </c>
      <c r="G17" s="100"/>
      <c r="H17" s="35">
        <f>E13*B21</f>
        <v>1.7734685255597809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1.0920661451577944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3.1395675391135263</v>
      </c>
      <c r="L18" s="54">
        <f>E4</f>
        <v>1.9816396706193411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2.8788556517024806</v>
      </c>
      <c r="C19" s="17"/>
      <c r="D19" s="7"/>
      <c r="E19" s="7"/>
      <c r="F19" s="33"/>
      <c r="G19" s="34"/>
      <c r="J19" s="7">
        <v>0.25</v>
      </c>
      <c r="K19" s="50">
        <f>K18</f>
        <v>3.1395675391135263</v>
      </c>
      <c r="L19" s="50">
        <f>L18</f>
        <v>1.9816396706193411</v>
      </c>
      <c r="M19" s="51">
        <f>N19-N18</f>
        <v>1.5029217395129413E-3</v>
      </c>
      <c r="N19" s="52">
        <f t="shared" ref="N19:N49" si="0">WEIBULL(J19,K19,L19,TRUE)</f>
        <v>1.5029217395129413E-3</v>
      </c>
      <c r="O19">
        <f t="shared" ref="O19:O62" si="1">J19*M19</f>
        <v>3.7573043487823532E-4</v>
      </c>
    </row>
    <row r="20" spans="1:15" ht="21">
      <c r="A20" s="4" t="s">
        <v>29</v>
      </c>
      <c r="B20" s="29">
        <f>B21*B21</f>
        <v>0.80093559493687794</v>
      </c>
      <c r="C20" s="88" t="s">
        <v>30</v>
      </c>
      <c r="D20" s="89"/>
      <c r="E20" s="10">
        <f>E13*SQRT(B12-B20)</f>
        <v>0.61858579931790991</v>
      </c>
      <c r="F20" s="34"/>
      <c r="G20" s="34"/>
      <c r="J20" s="7">
        <v>0.5</v>
      </c>
      <c r="K20" s="50">
        <f t="shared" ref="K20:L35" si="2">K19</f>
        <v>3.1395675391135263</v>
      </c>
      <c r="L20" s="50">
        <f t="shared" si="2"/>
        <v>1.9816396706193411</v>
      </c>
      <c r="M20" s="51">
        <f t="shared" ref="M20:M62" si="3">N20-N19</f>
        <v>1.1664231997543295E-2</v>
      </c>
      <c r="N20" s="52">
        <f t="shared" si="0"/>
        <v>1.3167153737056236E-2</v>
      </c>
      <c r="O20">
        <f t="shared" si="1"/>
        <v>5.8321159987716475E-3</v>
      </c>
    </row>
    <row r="21" spans="1:15" ht="21">
      <c r="A21" s="4" t="s">
        <v>31</v>
      </c>
      <c r="B21" s="29">
        <f>B16*B17*B18*B19</f>
        <v>0.89495005164359753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3.1395675391135263</v>
      </c>
      <c r="L21" s="50">
        <f t="shared" si="2"/>
        <v>1.9816396706193411</v>
      </c>
      <c r="M21" s="51">
        <f t="shared" si="3"/>
        <v>3.3068647586222744E-2</v>
      </c>
      <c r="N21" s="52">
        <f t="shared" si="0"/>
        <v>4.623580132327898E-2</v>
      </c>
      <c r="O21">
        <f t="shared" si="1"/>
        <v>2.4801485689667058E-2</v>
      </c>
    </row>
    <row r="22" spans="1:15">
      <c r="J22" s="7">
        <v>1</v>
      </c>
      <c r="K22" s="50">
        <f t="shared" si="2"/>
        <v>3.1395675391135263</v>
      </c>
      <c r="L22" s="50">
        <f t="shared" si="2"/>
        <v>1.9816396706193411</v>
      </c>
      <c r="M22" s="51">
        <f t="shared" si="3"/>
        <v>6.4007792408929287E-2</v>
      </c>
      <c r="N22" s="52">
        <f t="shared" si="0"/>
        <v>0.11024359373220827</v>
      </c>
      <c r="O22">
        <f t="shared" si="1"/>
        <v>6.4007792408929287E-2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3.1395675391135263</v>
      </c>
      <c r="L23" s="50">
        <f t="shared" si="2"/>
        <v>1.9816396706193411</v>
      </c>
      <c r="M23" s="51">
        <f t="shared" si="3"/>
        <v>9.9467458739389558E-2</v>
      </c>
      <c r="N23" s="52">
        <f t="shared" si="0"/>
        <v>0.20971105247159783</v>
      </c>
      <c r="O23">
        <f t="shared" si="1"/>
        <v>0.12433432342423695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1.8982407167939948</v>
      </c>
      <c r="J24" s="7">
        <f t="shared" ref="J24:J55" si="4">J23+0.25</f>
        <v>1.5</v>
      </c>
      <c r="K24" s="50">
        <f t="shared" si="2"/>
        <v>3.1395675391135263</v>
      </c>
      <c r="L24" s="50">
        <f t="shared" si="2"/>
        <v>1.9816396706193411</v>
      </c>
      <c r="M24" s="51">
        <f t="shared" si="3"/>
        <v>0.13138528164260166</v>
      </c>
      <c r="N24" s="52">
        <f t="shared" si="0"/>
        <v>0.34109633411419948</v>
      </c>
      <c r="O24">
        <f t="shared" si="1"/>
        <v>0.19707792246390249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3.1395675391135263</v>
      </c>
      <c r="L25" s="50">
        <f t="shared" si="2"/>
        <v>1.9816396706193411</v>
      </c>
      <c r="M25" s="51">
        <f t="shared" si="3"/>
        <v>0.15069850525748996</v>
      </c>
      <c r="N25" s="52">
        <f t="shared" si="0"/>
        <v>0.49179483937168944</v>
      </c>
      <c r="O25">
        <f t="shared" si="1"/>
        <v>0.26372238420060745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3.1395675391135263</v>
      </c>
      <c r="L26" s="50">
        <f t="shared" si="2"/>
        <v>1.9816396706193411</v>
      </c>
      <c r="M26" s="51">
        <f t="shared" si="3"/>
        <v>0.15097611685317125</v>
      </c>
      <c r="N26" s="52">
        <f t="shared" si="0"/>
        <v>0.64277095622486069</v>
      </c>
      <c r="O26">
        <f t="shared" si="1"/>
        <v>0.3019522337063425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3.1395675391135263</v>
      </c>
      <c r="L27" s="50">
        <f t="shared" si="2"/>
        <v>1.9816396706193411</v>
      </c>
      <c r="M27" s="51">
        <f t="shared" si="3"/>
        <v>0.13184514940526237</v>
      </c>
      <c r="N27" s="52">
        <f t="shared" si="0"/>
        <v>0.77461610563012306</v>
      </c>
      <c r="O27">
        <f t="shared" si="1"/>
        <v>0.29665158616184034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3.1395675391135263</v>
      </c>
      <c r="L28" s="50">
        <f t="shared" si="2"/>
        <v>1.9816396706193411</v>
      </c>
      <c r="M28" s="51">
        <f t="shared" si="3"/>
        <v>9.9714879743760143E-2</v>
      </c>
      <c r="N28" s="52">
        <f t="shared" si="0"/>
        <v>0.87433098537388321</v>
      </c>
      <c r="O28">
        <f t="shared" si="1"/>
        <v>0.24928719935940036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3.1395675391135263</v>
      </c>
      <c r="L29" s="50">
        <f t="shared" si="2"/>
        <v>1.9816396706193411</v>
      </c>
      <c r="M29" s="51">
        <f t="shared" si="3"/>
        <v>6.4712823486582138E-2</v>
      </c>
      <c r="N29" s="52">
        <f t="shared" si="0"/>
        <v>0.93904380886046535</v>
      </c>
      <c r="O29">
        <f t="shared" si="1"/>
        <v>0.17796026458810088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3.1395675391135263</v>
      </c>
      <c r="L30" s="50">
        <f t="shared" si="2"/>
        <v>1.9816396706193411</v>
      </c>
      <c r="M30" s="51">
        <f t="shared" si="3"/>
        <v>3.5642802349071911E-2</v>
      </c>
      <c r="N30" s="52">
        <f t="shared" si="0"/>
        <v>0.97468661120953726</v>
      </c>
      <c r="O30">
        <f t="shared" si="1"/>
        <v>0.10692840704721573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3.1395675391135263</v>
      </c>
      <c r="L31" s="50">
        <f t="shared" si="2"/>
        <v>1.9816396706193411</v>
      </c>
      <c r="M31" s="51">
        <f t="shared" si="3"/>
        <v>1.6458250860721835E-2</v>
      </c>
      <c r="N31" s="52">
        <f t="shared" si="0"/>
        <v>0.99114486207025909</v>
      </c>
      <c r="O31">
        <f t="shared" si="1"/>
        <v>5.3489315297345963E-2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3.1395675391135263</v>
      </c>
      <c r="L32" s="50">
        <f t="shared" si="2"/>
        <v>1.9816396706193411</v>
      </c>
      <c r="M32" s="51">
        <f t="shared" si="3"/>
        <v>6.2880529456292855E-3</v>
      </c>
      <c r="N32" s="52">
        <f t="shared" si="0"/>
        <v>0.99743291501588838</v>
      </c>
      <c r="O32">
        <f t="shared" si="1"/>
        <v>2.2008185309702499E-2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3.1395675391135263</v>
      </c>
      <c r="L33" s="50">
        <f t="shared" si="2"/>
        <v>1.9816396706193411</v>
      </c>
      <c r="M33" s="51">
        <f t="shared" si="3"/>
        <v>1.9604947278943907E-3</v>
      </c>
      <c r="N33" s="52">
        <f t="shared" si="0"/>
        <v>0.99939340974378277</v>
      </c>
      <c r="O33">
        <f t="shared" si="1"/>
        <v>7.3518552296039652E-3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3.1395675391135263</v>
      </c>
      <c r="L34" s="50">
        <f t="shared" si="2"/>
        <v>1.9816396706193411</v>
      </c>
      <c r="M34" s="51">
        <f t="shared" si="3"/>
        <v>4.9169578527863411E-4</v>
      </c>
      <c r="N34" s="52">
        <f t="shared" si="0"/>
        <v>0.9998851055290614</v>
      </c>
      <c r="O34">
        <f t="shared" si="1"/>
        <v>1.9667831411145364E-3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3.1395675391135263</v>
      </c>
      <c r="L35" s="50">
        <f t="shared" si="2"/>
        <v>1.9816396706193411</v>
      </c>
      <c r="M35" s="51">
        <f t="shared" si="3"/>
        <v>9.7742200265482637E-5</v>
      </c>
      <c r="N35" s="52">
        <f t="shared" si="0"/>
        <v>0.99998284772932688</v>
      </c>
      <c r="O35">
        <f t="shared" si="1"/>
        <v>4.1540435112830121E-4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3.1395675391135263</v>
      </c>
      <c r="L36" s="50">
        <f t="shared" si="5"/>
        <v>1.9816396706193411</v>
      </c>
      <c r="M36" s="51">
        <f t="shared" si="3"/>
        <v>1.5168146313526698E-5</v>
      </c>
      <c r="N36" s="52">
        <f t="shared" si="0"/>
        <v>0.99999801587564041</v>
      </c>
      <c r="O36">
        <f t="shared" si="1"/>
        <v>6.8256658410870141E-5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3.1395675391135263</v>
      </c>
      <c r="L37" s="50">
        <f t="shared" si="5"/>
        <v>1.9816396706193411</v>
      </c>
      <c r="M37" s="51">
        <f t="shared" si="3"/>
        <v>1.8093064595436914E-6</v>
      </c>
      <c r="N37" s="52">
        <f t="shared" si="0"/>
        <v>0.99999982518209996</v>
      </c>
      <c r="O37">
        <f t="shared" si="1"/>
        <v>8.5942056828325342E-6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3.1395675391135263</v>
      </c>
      <c r="L38" s="50">
        <f t="shared" si="5"/>
        <v>1.9816396706193411</v>
      </c>
      <c r="M38" s="51">
        <f t="shared" si="3"/>
        <v>1.63287097509901E-7</v>
      </c>
      <c r="N38" s="52">
        <f t="shared" si="0"/>
        <v>0.99999998846919746</v>
      </c>
      <c r="O38">
        <f t="shared" si="1"/>
        <v>8.1643548754950501E-7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3.1395675391135263</v>
      </c>
      <c r="L39" s="50">
        <f t="shared" si="5"/>
        <v>1.9816396706193411</v>
      </c>
      <c r="M39" s="51">
        <f t="shared" si="3"/>
        <v>1.0971275332671837E-8</v>
      </c>
      <c r="N39" s="52">
        <f t="shared" si="0"/>
        <v>0.9999999994404728</v>
      </c>
      <c r="O39">
        <f t="shared" si="1"/>
        <v>5.7599195496527145E-8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3.1395675391135263</v>
      </c>
      <c r="L40" s="50">
        <f t="shared" si="5"/>
        <v>1.9816396706193411</v>
      </c>
      <c r="M40" s="51">
        <f t="shared" si="3"/>
        <v>5.3990045767449146E-10</v>
      </c>
      <c r="N40" s="52">
        <f t="shared" si="0"/>
        <v>0.99999999998037326</v>
      </c>
      <c r="O40">
        <f t="shared" si="1"/>
        <v>2.969452517209703E-9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3.1395675391135263</v>
      </c>
      <c r="L41" s="50">
        <f t="shared" si="5"/>
        <v>1.9816396706193411</v>
      </c>
      <c r="M41" s="51">
        <f t="shared" si="3"/>
        <v>1.9137802453883523E-11</v>
      </c>
      <c r="N41" s="52">
        <f t="shared" si="0"/>
        <v>0.99999999999951106</v>
      </c>
      <c r="O41">
        <f t="shared" si="1"/>
        <v>1.1004236410983026E-10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3.1395675391135263</v>
      </c>
      <c r="L42" s="50">
        <f t="shared" si="5"/>
        <v>1.9816396706193411</v>
      </c>
      <c r="M42" s="51">
        <f t="shared" si="3"/>
        <v>4.8039350275530524E-13</v>
      </c>
      <c r="N42" s="52">
        <f t="shared" si="0"/>
        <v>0.99999999999999145</v>
      </c>
      <c r="O42">
        <f t="shared" si="1"/>
        <v>2.8823610165318314E-12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3.1395675391135263</v>
      </c>
      <c r="L43" s="50">
        <f t="shared" si="5"/>
        <v>1.9816396706193411</v>
      </c>
      <c r="M43" s="51">
        <f t="shared" si="3"/>
        <v>8.4376949871511897E-15</v>
      </c>
      <c r="N43" s="52">
        <f t="shared" si="0"/>
        <v>0.99999999999999989</v>
      </c>
      <c r="O43">
        <f t="shared" si="1"/>
        <v>5.2735593669694936E-14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3.1395675391135263</v>
      </c>
      <c r="L44" s="50">
        <f t="shared" si="5"/>
        <v>1.9816396706193411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3.1395675391135263</v>
      </c>
      <c r="L45" s="50">
        <f t="shared" si="5"/>
        <v>1.9816396706193411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3.1395675391135263</v>
      </c>
      <c r="L46" s="50">
        <f t="shared" si="5"/>
        <v>1.9816396706193411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3.1395675391135263</v>
      </c>
      <c r="L47" s="50">
        <f t="shared" si="5"/>
        <v>1.9816396706193411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3.1395675391135263</v>
      </c>
      <c r="L48" s="50">
        <f t="shared" si="5"/>
        <v>1.9816396706193411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3.1395675391135263</v>
      </c>
      <c r="L49" s="50">
        <f t="shared" si="5"/>
        <v>1.9816396706193411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3.1395675391135263</v>
      </c>
      <c r="L50" s="50">
        <f t="shared" si="5"/>
        <v>1.9816396706193411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3.1395675391135263</v>
      </c>
      <c r="L51" s="50">
        <f t="shared" si="5"/>
        <v>1.9816396706193411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3.1395675391135263</v>
      </c>
      <c r="L52" s="50">
        <f t="shared" si="7"/>
        <v>1.9816396706193411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3.1395675391135263</v>
      </c>
      <c r="L53" s="50">
        <f t="shared" si="7"/>
        <v>1.9816396706193411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3.1395675391135263</v>
      </c>
      <c r="L54" s="50">
        <f t="shared" si="7"/>
        <v>1.9816396706193411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3.1395675391135263</v>
      </c>
      <c r="L55" s="50">
        <f t="shared" si="7"/>
        <v>1.9816396706193411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3.1395675391135263</v>
      </c>
      <c r="L56" s="50">
        <f t="shared" si="7"/>
        <v>1.9816396706193411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3.1395675391135263</v>
      </c>
      <c r="L57" s="50">
        <f t="shared" si="7"/>
        <v>1.9816396706193411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3.1395675391135263</v>
      </c>
      <c r="L58" s="50">
        <f t="shared" si="7"/>
        <v>1.9816396706193411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3.1395675391135263</v>
      </c>
      <c r="L59" s="50">
        <f t="shared" si="7"/>
        <v>1.9816396706193411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3.1395675391135263</v>
      </c>
      <c r="L60" s="50">
        <f t="shared" si="7"/>
        <v>1.9816396706193411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3.1395675391135263</v>
      </c>
      <c r="L61" s="50">
        <f t="shared" si="7"/>
        <v>1.9816396706193411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3.1395675391135263</v>
      </c>
      <c r="L62" s="50">
        <f t="shared" si="7"/>
        <v>1.9816396706193411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:O85"/>
  <sheetViews>
    <sheetView topLeftCell="C1" workbookViewId="0">
      <selection activeCell="I10" sqref="I10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8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1.862793328964899</v>
      </c>
      <c r="I2" s="56">
        <f>G2-I9</f>
        <v>0.12473088635700269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Récapitulatif!J3</f>
        <v>2.1619061817436549</v>
      </c>
      <c r="L3" s="67">
        <f>Récapitulatif!K3</f>
        <v>3.5127526064074051</v>
      </c>
      <c r="M3" s="67">
        <f>Récapitulatif!L3</f>
        <v>1.9457708871662234</v>
      </c>
    </row>
    <row r="4" spans="1:13" ht="18.75">
      <c r="A4" s="7"/>
      <c r="B4" s="22" t="s">
        <v>22</v>
      </c>
      <c r="C4" s="62">
        <f>L10</f>
        <v>2.4761770122387752</v>
      </c>
      <c r="D4" s="9" t="s">
        <v>23</v>
      </c>
      <c r="E4" s="62">
        <f>K10</f>
        <v>1.9590605042987337</v>
      </c>
      <c r="F4" s="8"/>
      <c r="G4" s="8"/>
      <c r="H4" s="8"/>
      <c r="I4" s="8"/>
      <c r="J4" s="3" t="s">
        <v>9</v>
      </c>
      <c r="K4" s="67">
        <f>Récapitulatif!J4</f>
        <v>2.1679370078010947</v>
      </c>
      <c r="L4" s="67">
        <f>Récapitulatif!K4</f>
        <v>3.1855113534320991</v>
      </c>
      <c r="M4" s="67">
        <f>Récapitulatif!L4</f>
        <v>1.9415386374028378</v>
      </c>
    </row>
    <row r="5" spans="1:13" ht="15.75">
      <c r="A5" s="11" t="s">
        <v>24</v>
      </c>
      <c r="B5" s="23" t="s">
        <v>25</v>
      </c>
      <c r="C5" s="31">
        <f>1+2/C4</f>
        <v>1.8076966994341608</v>
      </c>
      <c r="D5" s="7"/>
      <c r="E5" s="7"/>
      <c r="F5" s="8"/>
      <c r="G5" s="8"/>
      <c r="H5" s="8"/>
      <c r="I5" s="8"/>
      <c r="J5" s="3" t="s">
        <v>10</v>
      </c>
      <c r="K5" s="67">
        <f>Récapitulatif!J5</f>
        <v>2.1929193123343618</v>
      </c>
      <c r="L5" s="67">
        <f>Récapitulatif!K5</f>
        <v>3.1537922609655382</v>
      </c>
      <c r="M5" s="67">
        <f>Récapitulatif!L5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Récapitulatif!J6</f>
        <v>2.0741135454178008</v>
      </c>
      <c r="L6" s="67">
        <f>Récapitulatif!K6</f>
        <v>2.7112800039065963</v>
      </c>
      <c r="M6" s="67">
        <f>Récapitulatif!L6</f>
        <v>1.8449966193373881</v>
      </c>
    </row>
    <row r="7" spans="1:13" ht="15.75">
      <c r="A7" s="7"/>
      <c r="B7" s="25">
        <f>1+1/(12*C5)+1/(288*C5*C5)-139/(51840*C5*C5*C5)</f>
        <v>1.0467078324123107</v>
      </c>
      <c r="C7" s="13" t="s">
        <v>26</v>
      </c>
      <c r="D7" s="12"/>
      <c r="E7" s="12"/>
      <c r="J7" s="3" t="s">
        <v>12</v>
      </c>
      <c r="K7" s="67">
        <f>Récapitulatif!J7</f>
        <v>2.0812645129552791</v>
      </c>
      <c r="L7" s="67">
        <f>Récapitulatif!K7</f>
        <v>3.1236231932986618</v>
      </c>
      <c r="M7" s="67">
        <f>Récapitulatif!L7</f>
        <v>1.8621820615795657</v>
      </c>
    </row>
    <row r="8" spans="1:13" ht="15.75">
      <c r="A8" s="7"/>
      <c r="B8" s="26">
        <f>EXP(-C5)</f>
        <v>0.16403151591052087</v>
      </c>
      <c r="C8" s="14"/>
      <c r="D8" s="7"/>
      <c r="E8" s="7"/>
      <c r="G8" s="96"/>
      <c r="I8" s="15" t="s">
        <v>50</v>
      </c>
      <c r="J8" s="3" t="s">
        <v>13</v>
      </c>
      <c r="K8" s="67">
        <f>Récapitulatif!J8</f>
        <v>1.9914087789660555</v>
      </c>
      <c r="L8" s="67">
        <f>Récapitulatif!K8</f>
        <v>3.0386161280093082</v>
      </c>
      <c r="M8" s="67">
        <f>Récapitulatif!L8</f>
        <v>1.7795307443365633</v>
      </c>
    </row>
    <row r="9" spans="1:13" ht="15.75">
      <c r="A9" s="7"/>
      <c r="B9" s="27">
        <f>POWER(C5,C5-1)</f>
        <v>1.6131675238629664</v>
      </c>
      <c r="C9" s="16"/>
      <c r="D9" s="7"/>
      <c r="E9" s="7"/>
      <c r="F9" s="20">
        <f>E20/I9</f>
        <v>0.43144369146611078</v>
      </c>
      <c r="G9" s="97"/>
      <c r="I9" s="63">
        <f>M10</f>
        <v>1.7380624426078963</v>
      </c>
      <c r="J9" s="3" t="s">
        <v>14</v>
      </c>
      <c r="K9" s="67">
        <f>Récapitulatif!J9</f>
        <v>1.9816396706193411</v>
      </c>
      <c r="L9" s="67">
        <f>Récapitulatif!K9</f>
        <v>3.1395675391135263</v>
      </c>
      <c r="M9" s="67">
        <f>Récapitulatif!L9</f>
        <v>1.7734685255597809</v>
      </c>
    </row>
    <row r="10" spans="1:13" ht="15.75">
      <c r="A10" s="7"/>
      <c r="B10" s="28">
        <f>SQRT(C5*2*22/7)</f>
        <v>3.3708552279609796</v>
      </c>
      <c r="C10" s="17"/>
      <c r="D10" s="7"/>
      <c r="E10" s="7"/>
      <c r="G10" s="97"/>
      <c r="J10" s="3" t="s">
        <v>15</v>
      </c>
      <c r="K10" s="67">
        <f>Récapitulatif!J10</f>
        <v>1.9590605042987337</v>
      </c>
      <c r="L10" s="67">
        <f>Récapitulatif!K10</f>
        <v>2.4761770122387752</v>
      </c>
      <c r="M10" s="67">
        <f>Récapitulatif!L10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1.555779401140352E-2</v>
      </c>
      <c r="H11" s="60" t="s">
        <v>45</v>
      </c>
      <c r="I11" s="60"/>
      <c r="J11" s="3" t="s">
        <v>16</v>
      </c>
      <c r="K11" s="67">
        <f>Récapitulatif!J11</f>
        <v>1.7837832332335157</v>
      </c>
      <c r="L11" s="67">
        <f>Récapitulatif!K11</f>
        <v>2.8567194441642942</v>
      </c>
      <c r="M11" s="67">
        <f>Récapitulatif!L11</f>
        <v>1.5898268398268449</v>
      </c>
    </row>
    <row r="12" spans="1:13" ht="21">
      <c r="A12" s="4" t="s">
        <v>27</v>
      </c>
      <c r="B12" s="29">
        <f>B7*B8*B9*B10</f>
        <v>0.93362472271778429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0">
        <f>SQRT(G12)</f>
        <v>0</v>
      </c>
      <c r="J12" s="3" t="s">
        <v>17</v>
      </c>
      <c r="K12" s="67">
        <f>Récapitulatif!J12</f>
        <v>1.9682529629574681</v>
      </c>
      <c r="L12" s="67">
        <f>Récapitulatif!K12</f>
        <v>2.6459825585540955</v>
      </c>
      <c r="M12" s="67">
        <f>Récapitulatif!L12</f>
        <v>1.7494152046783538</v>
      </c>
    </row>
    <row r="13" spans="1:13" ht="18.75">
      <c r="A13" s="7"/>
      <c r="B13" s="22" t="s">
        <v>22</v>
      </c>
      <c r="C13" s="10">
        <f>C4</f>
        <v>2.4761770122387752</v>
      </c>
      <c r="D13" s="9" t="s">
        <v>23</v>
      </c>
      <c r="E13" s="10">
        <f>E4</f>
        <v>1.9590605042987337</v>
      </c>
      <c r="F13" t="s">
        <v>43</v>
      </c>
      <c r="G13" s="57">
        <f>(H17-G2)*(H17-G2)</f>
        <v>1.555779401140352E-2</v>
      </c>
      <c r="H13" s="60" t="s">
        <v>47</v>
      </c>
      <c r="I13" s="61">
        <f>1-G12/G13</f>
        <v>1</v>
      </c>
      <c r="J13" s="3" t="s">
        <v>18</v>
      </c>
      <c r="K13" s="67">
        <f>Récapitulatif!J13</f>
        <v>1.9728443788905725</v>
      </c>
      <c r="L13" s="67">
        <f>Récapitulatif!K13</f>
        <v>2.480921418584952</v>
      </c>
      <c r="M13" s="67">
        <f>Récapitulatif!L13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1.4038483497170804</v>
      </c>
      <c r="D14" s="7"/>
      <c r="E14" s="7"/>
      <c r="F14" s="99" t="s">
        <v>32</v>
      </c>
      <c r="G14" s="100"/>
      <c r="H14" s="59">
        <f>E13*E13*(B12-B20)</f>
        <v>0.5623141297131331</v>
      </c>
      <c r="J14" s="3" t="s">
        <v>19</v>
      </c>
      <c r="K14" s="67">
        <f>Récapitulatif!J14</f>
        <v>1.9905872092104615</v>
      </c>
      <c r="L14" s="67">
        <f>Récapitulatif!K14</f>
        <v>2.8185087186494568</v>
      </c>
      <c r="M14" s="67">
        <f>Récapitulatif!L14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Récapitulatif!J15</f>
        <v>2.0271431082023619</v>
      </c>
      <c r="L15" s="67">
        <f>Récapitulatif!K15</f>
        <v>2.9286210197770592</v>
      </c>
      <c r="M15" s="67">
        <f>Récapitulatif!L15</f>
        <v>1.809278652257581</v>
      </c>
    </row>
    <row r="16" spans="1:13">
      <c r="A16" s="7"/>
      <c r="B16" s="25">
        <f>1+1/(12*C14)+1/(288*C14*C14)-139/(51840*C14*C14*C14)</f>
        <v>1.0601533343717675</v>
      </c>
      <c r="C16" s="13" t="s">
        <v>26</v>
      </c>
      <c r="D16" s="12"/>
      <c r="E16" s="12"/>
    </row>
    <row r="17" spans="1:15" ht="21">
      <c r="A17" s="7"/>
      <c r="B17" s="26">
        <f>EXP(-C14)</f>
        <v>0.2456497962703551</v>
      </c>
      <c r="C17" s="14"/>
      <c r="D17" s="7"/>
      <c r="E17" s="7"/>
      <c r="F17" s="99" t="s">
        <v>51</v>
      </c>
      <c r="G17" s="100"/>
      <c r="H17" s="35">
        <f>E13*B21</f>
        <v>1.7380624426078963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1.1468193655117001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2.4761770122387752</v>
      </c>
      <c r="L18" s="54">
        <f>E4</f>
        <v>1.9590605042987337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2.970553757600269</v>
      </c>
      <c r="C19" s="17"/>
      <c r="D19" s="7"/>
      <c r="E19" s="7"/>
      <c r="F19" s="33"/>
      <c r="G19" s="34"/>
      <c r="J19" s="7">
        <v>0.25</v>
      </c>
      <c r="K19" s="50">
        <f>K18</f>
        <v>2.4761770122387752</v>
      </c>
      <c r="L19" s="50">
        <f>L18</f>
        <v>1.9590605042987337</v>
      </c>
      <c r="M19" s="51">
        <f>N19-N18</f>
        <v>6.0912252111290366E-3</v>
      </c>
      <c r="N19" s="52">
        <f t="shared" ref="N19:N49" si="0">WEIBULL(J19,K19,L19,TRUE)</f>
        <v>6.0912252111290366E-3</v>
      </c>
      <c r="O19">
        <f t="shared" ref="O19:O62" si="1">J19*M19</f>
        <v>1.5228063027822591E-3</v>
      </c>
    </row>
    <row r="20" spans="1:15" ht="21">
      <c r="A20" s="4" t="s">
        <v>29</v>
      </c>
      <c r="B20" s="29">
        <f>B21*B21</f>
        <v>0.7871093148859869</v>
      </c>
      <c r="C20" s="88" t="s">
        <v>30</v>
      </c>
      <c r="D20" s="89"/>
      <c r="E20" s="10">
        <f>E13*SQRT(B12-B20)</f>
        <v>0.74987607623735608</v>
      </c>
      <c r="F20" s="34"/>
      <c r="G20" s="34"/>
      <c r="J20" s="7">
        <v>0.5</v>
      </c>
      <c r="K20" s="50">
        <f t="shared" ref="K20:L35" si="2">K19</f>
        <v>2.4761770122387752</v>
      </c>
      <c r="L20" s="50">
        <f t="shared" si="2"/>
        <v>1.9590605042987337</v>
      </c>
      <c r="M20" s="51">
        <f t="shared" ref="M20:M62" si="3">N20-N19</f>
        <v>2.733389216665294E-2</v>
      </c>
      <c r="N20" s="52">
        <f t="shared" si="0"/>
        <v>3.3425117377781977E-2</v>
      </c>
      <c r="O20">
        <f t="shared" si="1"/>
        <v>1.366694608332647E-2</v>
      </c>
    </row>
    <row r="21" spans="1:15" ht="21">
      <c r="A21" s="4" t="s">
        <v>31</v>
      </c>
      <c r="B21" s="29">
        <f>B16*B17*B18*B19</f>
        <v>0.88719181403233593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2.4761770122387752</v>
      </c>
      <c r="L21" s="50">
        <f t="shared" si="2"/>
        <v>1.9590605042987337</v>
      </c>
      <c r="M21" s="51">
        <f t="shared" si="3"/>
        <v>5.5183435492378918E-2</v>
      </c>
      <c r="N21" s="52">
        <f t="shared" si="0"/>
        <v>8.8608552870160895E-2</v>
      </c>
      <c r="O21">
        <f t="shared" si="1"/>
        <v>4.1387576619284189E-2</v>
      </c>
    </row>
    <row r="22" spans="1:15">
      <c r="J22" s="7">
        <v>1</v>
      </c>
      <c r="K22" s="50">
        <f t="shared" si="2"/>
        <v>2.4761770122387752</v>
      </c>
      <c r="L22" s="50">
        <f t="shared" si="2"/>
        <v>1.9590605042987337</v>
      </c>
      <c r="M22" s="51">
        <f t="shared" si="3"/>
        <v>8.3740448611895002E-2</v>
      </c>
      <c r="N22" s="52">
        <f t="shared" si="0"/>
        <v>0.1723490014820559</v>
      </c>
      <c r="O22">
        <f t="shared" si="1"/>
        <v>8.3740448611895002E-2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2.4761770122387752</v>
      </c>
      <c r="L23" s="50">
        <f t="shared" si="2"/>
        <v>1.9590605042987337</v>
      </c>
      <c r="M23" s="51">
        <f t="shared" si="3"/>
        <v>0.10779449295741772</v>
      </c>
      <c r="N23" s="52">
        <f t="shared" si="0"/>
        <v>0.28014349443947362</v>
      </c>
      <c r="O23">
        <f t="shared" si="1"/>
        <v>0.13474311619677215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1.862793328964899</v>
      </c>
      <c r="J24" s="7">
        <f t="shared" ref="J24:J55" si="4">J23+0.25</f>
        <v>1.5</v>
      </c>
      <c r="K24" s="50">
        <f t="shared" si="2"/>
        <v>2.4761770122387752</v>
      </c>
      <c r="L24" s="50">
        <f t="shared" si="2"/>
        <v>1.9590605042987337</v>
      </c>
      <c r="M24" s="51">
        <f t="shared" si="3"/>
        <v>0.1231100470168458</v>
      </c>
      <c r="N24" s="52">
        <f t="shared" si="0"/>
        <v>0.40325354145631942</v>
      </c>
      <c r="O24">
        <f t="shared" si="1"/>
        <v>0.1846650705252687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2.4761770122387752</v>
      </c>
      <c r="L25" s="50">
        <f t="shared" si="2"/>
        <v>1.9590605042987337</v>
      </c>
      <c r="M25" s="51">
        <f t="shared" si="3"/>
        <v>0.12730473809950582</v>
      </c>
      <c r="N25" s="52">
        <f t="shared" si="0"/>
        <v>0.53055827955582524</v>
      </c>
      <c r="O25">
        <f t="shared" si="1"/>
        <v>0.22278329167413519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2.4761770122387752</v>
      </c>
      <c r="L26" s="50">
        <f t="shared" si="2"/>
        <v>1.9590605042987337</v>
      </c>
      <c r="M26" s="51">
        <f t="shared" si="3"/>
        <v>0.12039403316747355</v>
      </c>
      <c r="N26" s="52">
        <f t="shared" si="0"/>
        <v>0.65095231272329879</v>
      </c>
      <c r="O26">
        <f t="shared" si="1"/>
        <v>0.24078806633494709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2.4761770122387752</v>
      </c>
      <c r="L27" s="50">
        <f t="shared" si="2"/>
        <v>1.9590605042987337</v>
      </c>
      <c r="M27" s="51">
        <f t="shared" si="3"/>
        <v>0.10465466146093116</v>
      </c>
      <c r="N27" s="52">
        <f t="shared" si="0"/>
        <v>0.75560697418422995</v>
      </c>
      <c r="O27">
        <f t="shared" si="1"/>
        <v>0.23547298828709512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2.4761770122387752</v>
      </c>
      <c r="L28" s="50">
        <f t="shared" si="2"/>
        <v>1.9590605042987337</v>
      </c>
      <c r="M28" s="51">
        <f t="shared" si="3"/>
        <v>8.3814924204956509E-2</v>
      </c>
      <c r="N28" s="52">
        <f t="shared" si="0"/>
        <v>0.83942189838918646</v>
      </c>
      <c r="O28">
        <f t="shared" si="1"/>
        <v>0.20953731051239127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2.4761770122387752</v>
      </c>
      <c r="L29" s="50">
        <f t="shared" si="2"/>
        <v>1.9590605042987337</v>
      </c>
      <c r="M29" s="51">
        <f t="shared" si="3"/>
        <v>6.1892107801434393E-2</v>
      </c>
      <c r="N29" s="52">
        <f t="shared" si="0"/>
        <v>0.90131400619062085</v>
      </c>
      <c r="O29">
        <f t="shared" si="1"/>
        <v>0.17020329645394458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2.4761770122387752</v>
      </c>
      <c r="L30" s="50">
        <f t="shared" si="2"/>
        <v>1.9590605042987337</v>
      </c>
      <c r="M30" s="51">
        <f t="shared" si="3"/>
        <v>4.2134052229937269E-2</v>
      </c>
      <c r="N30" s="52">
        <f t="shared" si="0"/>
        <v>0.94344805842055812</v>
      </c>
      <c r="O30">
        <f t="shared" si="1"/>
        <v>0.12640215668981181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2.4761770122387752</v>
      </c>
      <c r="L31" s="50">
        <f t="shared" si="2"/>
        <v>1.9590605042987337</v>
      </c>
      <c r="M31" s="51">
        <f t="shared" si="3"/>
        <v>2.6423518523609135E-2</v>
      </c>
      <c r="N31" s="52">
        <f t="shared" si="0"/>
        <v>0.96987157694416726</v>
      </c>
      <c r="O31">
        <f t="shared" si="1"/>
        <v>8.5876435201729689E-2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2.4761770122387752</v>
      </c>
      <c r="L32" s="50">
        <f t="shared" si="2"/>
        <v>1.9590605042987337</v>
      </c>
      <c r="M32" s="51">
        <f t="shared" si="3"/>
        <v>1.5248134926614365E-2</v>
      </c>
      <c r="N32" s="52">
        <f t="shared" si="0"/>
        <v>0.98511971187078162</v>
      </c>
      <c r="O32">
        <f t="shared" si="1"/>
        <v>5.3368472243150278E-2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2.4761770122387752</v>
      </c>
      <c r="L33" s="50">
        <f t="shared" si="2"/>
        <v>1.9590605042987337</v>
      </c>
      <c r="M33" s="51">
        <f t="shared" si="3"/>
        <v>8.0855885708321917E-3</v>
      </c>
      <c r="N33" s="52">
        <f t="shared" si="0"/>
        <v>0.99320530044161381</v>
      </c>
      <c r="O33">
        <f t="shared" si="1"/>
        <v>3.0320957140620719E-2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2.4761770122387752</v>
      </c>
      <c r="L34" s="50">
        <f t="shared" si="2"/>
        <v>1.9590605042987337</v>
      </c>
      <c r="M34" s="51">
        <f t="shared" si="3"/>
        <v>3.9337211099462754E-3</v>
      </c>
      <c r="N34" s="52">
        <f t="shared" si="0"/>
        <v>0.99713902155156009</v>
      </c>
      <c r="O34">
        <f t="shared" si="1"/>
        <v>1.5734884439785102E-2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2.4761770122387752</v>
      </c>
      <c r="L35" s="50">
        <f t="shared" si="2"/>
        <v>1.9590605042987337</v>
      </c>
      <c r="M35" s="51">
        <f t="shared" si="3"/>
        <v>1.7529653079038088E-3</v>
      </c>
      <c r="N35" s="52">
        <f t="shared" si="0"/>
        <v>0.9988919868594639</v>
      </c>
      <c r="O35">
        <f t="shared" si="1"/>
        <v>7.4501025585911873E-3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2.4761770122387752</v>
      </c>
      <c r="L36" s="50">
        <f t="shared" si="5"/>
        <v>1.9590605042987337</v>
      </c>
      <c r="M36" s="51">
        <f t="shared" si="3"/>
        <v>7.1428424121400269E-4</v>
      </c>
      <c r="N36" s="52">
        <f t="shared" si="0"/>
        <v>0.9996062711006779</v>
      </c>
      <c r="O36">
        <f t="shared" si="1"/>
        <v>3.2142790854630121E-3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2.4761770122387752</v>
      </c>
      <c r="L37" s="50">
        <f t="shared" si="5"/>
        <v>1.9590605042987337</v>
      </c>
      <c r="M37" s="51">
        <f t="shared" si="3"/>
        <v>2.6566104690417536E-4</v>
      </c>
      <c r="N37" s="52">
        <f t="shared" si="0"/>
        <v>0.99987193214758208</v>
      </c>
      <c r="O37">
        <f t="shared" si="1"/>
        <v>1.2618899727948329E-3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2.4761770122387752</v>
      </c>
      <c r="L38" s="50">
        <f t="shared" si="5"/>
        <v>1.9590605042987337</v>
      </c>
      <c r="M38" s="51">
        <f t="shared" si="3"/>
        <v>9.0025143109073724E-5</v>
      </c>
      <c r="N38" s="52">
        <f t="shared" si="0"/>
        <v>0.99996195729069115</v>
      </c>
      <c r="O38">
        <f t="shared" si="1"/>
        <v>4.5012571554536862E-4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2.4761770122387752</v>
      </c>
      <c r="L39" s="50">
        <f t="shared" si="5"/>
        <v>1.9590605042987337</v>
      </c>
      <c r="M39" s="51">
        <f t="shared" si="3"/>
        <v>2.7745571254955692E-5</v>
      </c>
      <c r="N39" s="52">
        <f t="shared" si="0"/>
        <v>0.99998970286194611</v>
      </c>
      <c r="O39">
        <f t="shared" si="1"/>
        <v>1.4566424908851738E-4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2.4761770122387752</v>
      </c>
      <c r="L40" s="50">
        <f t="shared" si="5"/>
        <v>1.9590605042987337</v>
      </c>
      <c r="M40" s="51">
        <f t="shared" si="3"/>
        <v>7.7630252134364142E-6</v>
      </c>
      <c r="N40" s="52">
        <f t="shared" si="0"/>
        <v>0.99999746588715954</v>
      </c>
      <c r="O40">
        <f t="shared" si="1"/>
        <v>4.2696638673900278E-5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2.4761770122387752</v>
      </c>
      <c r="L41" s="50">
        <f t="shared" si="5"/>
        <v>1.9590605042987337</v>
      </c>
      <c r="M41" s="51">
        <f t="shared" si="3"/>
        <v>1.9682989189639954E-6</v>
      </c>
      <c r="N41" s="52">
        <f t="shared" si="0"/>
        <v>0.99999943418607851</v>
      </c>
      <c r="O41">
        <f t="shared" si="1"/>
        <v>1.1317718784042974E-5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2.4761770122387752</v>
      </c>
      <c r="L42" s="50">
        <f t="shared" si="5"/>
        <v>1.9590605042987337</v>
      </c>
      <c r="M42" s="51">
        <f t="shared" si="3"/>
        <v>4.5143254179258463E-7</v>
      </c>
      <c r="N42" s="52">
        <f t="shared" si="0"/>
        <v>0.9999998856186203</v>
      </c>
      <c r="O42">
        <f t="shared" si="1"/>
        <v>2.7085952507555078E-6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2.4761770122387752</v>
      </c>
      <c r="L43" s="50">
        <f t="shared" si="5"/>
        <v>1.9590605042987337</v>
      </c>
      <c r="M43" s="51">
        <f t="shared" si="3"/>
        <v>9.3489034513893898E-8</v>
      </c>
      <c r="N43" s="52">
        <f t="shared" si="0"/>
        <v>0.99999997910765481</v>
      </c>
      <c r="O43">
        <f t="shared" si="1"/>
        <v>5.8430646571183686E-7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2.4761770122387752</v>
      </c>
      <c r="L44" s="50">
        <f t="shared" si="5"/>
        <v>1.9590605042987337</v>
      </c>
      <c r="M44" s="51">
        <f t="shared" si="3"/>
        <v>1.7451188494277403E-8</v>
      </c>
      <c r="N44" s="52">
        <f t="shared" si="0"/>
        <v>0.99999999655884331</v>
      </c>
      <c r="O44">
        <f t="shared" si="1"/>
        <v>1.1343272521280312E-7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2.4761770122387752</v>
      </c>
      <c r="L45" s="50">
        <f t="shared" si="5"/>
        <v>1.9590605042987337</v>
      </c>
      <c r="M45" s="51">
        <f t="shared" si="3"/>
        <v>2.9310508464774898E-9</v>
      </c>
      <c r="N45" s="52">
        <f t="shared" si="0"/>
        <v>0.99999999948989415</v>
      </c>
      <c r="O45">
        <f t="shared" si="1"/>
        <v>1.9784593213723056E-8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2.4761770122387752</v>
      </c>
      <c r="L46" s="50">
        <f t="shared" si="5"/>
        <v>1.9590605042987337</v>
      </c>
      <c r="M46" s="51">
        <f t="shared" si="3"/>
        <v>4.4218162464915167E-10</v>
      </c>
      <c r="N46" s="52">
        <f t="shared" si="0"/>
        <v>0.99999999993207578</v>
      </c>
      <c r="O46">
        <f t="shared" si="1"/>
        <v>3.0952713725440617E-9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2.4761770122387752</v>
      </c>
      <c r="L47" s="50">
        <f t="shared" si="5"/>
        <v>1.9590605042987337</v>
      </c>
      <c r="M47" s="51">
        <f t="shared" si="3"/>
        <v>5.9814930786217246E-11</v>
      </c>
      <c r="N47" s="52">
        <f t="shared" si="0"/>
        <v>0.99999999999189071</v>
      </c>
      <c r="O47">
        <f t="shared" si="1"/>
        <v>4.3365824820007504E-10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2.4761770122387752</v>
      </c>
      <c r="L48" s="50">
        <f t="shared" si="5"/>
        <v>1.9590605042987337</v>
      </c>
      <c r="M48" s="51">
        <f t="shared" si="3"/>
        <v>7.2428729680495962E-12</v>
      </c>
      <c r="N48" s="52">
        <f t="shared" si="0"/>
        <v>0.99999999999913358</v>
      </c>
      <c r="O48">
        <f t="shared" si="1"/>
        <v>5.4321547260371972E-11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2.4761770122387752</v>
      </c>
      <c r="L49" s="50">
        <f t="shared" si="5"/>
        <v>1.9590605042987337</v>
      </c>
      <c r="M49" s="51">
        <f t="shared" si="3"/>
        <v>7.83706433082898E-13</v>
      </c>
      <c r="N49" s="52">
        <f t="shared" si="0"/>
        <v>0.99999999999991729</v>
      </c>
      <c r="O49">
        <f t="shared" si="1"/>
        <v>6.0737248563924595E-12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2.4761770122387752</v>
      </c>
      <c r="L50" s="50">
        <f t="shared" si="5"/>
        <v>1.9590605042987337</v>
      </c>
      <c r="M50" s="51">
        <f t="shared" si="3"/>
        <v>7.5717210279435676E-14</v>
      </c>
      <c r="N50" s="52">
        <f>WEIBULL(J50,K50,L50,TRUE)</f>
        <v>0.99999999999999301</v>
      </c>
      <c r="O50">
        <f t="shared" si="1"/>
        <v>6.0573768223548541E-13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2.4761770122387752</v>
      </c>
      <c r="L51" s="50">
        <f t="shared" si="5"/>
        <v>1.9590605042987337</v>
      </c>
      <c r="M51" s="51">
        <f t="shared" si="3"/>
        <v>6.4392935428259079E-15</v>
      </c>
      <c r="N51" s="52">
        <f t="shared" ref="N51:N62" si="6">WEIBULL(J51,K51,L51,TRUE)</f>
        <v>0.99999999999999944</v>
      </c>
      <c r="O51">
        <f t="shared" si="1"/>
        <v>5.312417172831374E-14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2.4761770122387752</v>
      </c>
      <c r="L52" s="50">
        <f t="shared" si="7"/>
        <v>1.9590605042987337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2.4761770122387752</v>
      </c>
      <c r="L53" s="50">
        <f t="shared" si="7"/>
        <v>1.9590605042987337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2.4761770122387752</v>
      </c>
      <c r="L54" s="50">
        <f t="shared" si="7"/>
        <v>1.9590605042987337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2.4761770122387752</v>
      </c>
      <c r="L55" s="50">
        <f t="shared" si="7"/>
        <v>1.9590605042987337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2.4761770122387752</v>
      </c>
      <c r="L56" s="50">
        <f t="shared" si="7"/>
        <v>1.9590605042987337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2.4761770122387752</v>
      </c>
      <c r="L57" s="50">
        <f t="shared" si="7"/>
        <v>1.9590605042987337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2.4761770122387752</v>
      </c>
      <c r="L58" s="50">
        <f t="shared" si="7"/>
        <v>1.9590605042987337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2.4761770122387752</v>
      </c>
      <c r="L59" s="50">
        <f t="shared" si="7"/>
        <v>1.9590605042987337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2.4761770122387752</v>
      </c>
      <c r="L60" s="50">
        <f t="shared" si="7"/>
        <v>1.9590605042987337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2.4761770122387752</v>
      </c>
      <c r="L61" s="50">
        <f t="shared" si="7"/>
        <v>1.9590605042987337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2.4761770122387752</v>
      </c>
      <c r="L62" s="50">
        <f t="shared" si="7"/>
        <v>1.9590605042987337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>
  <dimension ref="A1:O85"/>
  <sheetViews>
    <sheetView topLeftCell="C1" workbookViewId="0">
      <selection activeCell="I10" sqref="I10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8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1.7146034500104814</v>
      </c>
      <c r="I2" s="56">
        <f>G2-I9</f>
        <v>0.1247766101836365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Récapitulatif!J3</f>
        <v>2.1619061817436549</v>
      </c>
      <c r="L3" s="67">
        <f>Récapitulatif!K3</f>
        <v>3.5127526064074051</v>
      </c>
      <c r="M3" s="67">
        <f>Récapitulatif!L3</f>
        <v>1.9457708871662234</v>
      </c>
    </row>
    <row r="4" spans="1:13" ht="18.75">
      <c r="A4" s="7"/>
      <c r="B4" s="22" t="s">
        <v>22</v>
      </c>
      <c r="C4" s="62">
        <f>L11</f>
        <v>2.8567194441642942</v>
      </c>
      <c r="D4" s="9" t="s">
        <v>23</v>
      </c>
      <c r="E4" s="62">
        <f>K11</f>
        <v>1.7837832332335157</v>
      </c>
      <c r="F4" s="8"/>
      <c r="G4" s="8"/>
      <c r="H4" s="8"/>
      <c r="I4" s="8"/>
      <c r="J4" s="3" t="s">
        <v>9</v>
      </c>
      <c r="K4" s="67">
        <f>Récapitulatif!J4</f>
        <v>2.1679370078010947</v>
      </c>
      <c r="L4" s="67">
        <f>Récapitulatif!K4</f>
        <v>3.1855113534320991</v>
      </c>
      <c r="M4" s="67">
        <f>Récapitulatif!L4</f>
        <v>1.9415386374028378</v>
      </c>
    </row>
    <row r="5" spans="1:13" ht="15.75">
      <c r="A5" s="11" t="s">
        <v>24</v>
      </c>
      <c r="B5" s="23" t="s">
        <v>25</v>
      </c>
      <c r="C5" s="31">
        <f>1+2/C4</f>
        <v>1.700103751555162</v>
      </c>
      <c r="D5" s="7"/>
      <c r="E5" s="7"/>
      <c r="F5" s="8"/>
      <c r="G5" s="8"/>
      <c r="H5" s="8"/>
      <c r="I5" s="8"/>
      <c r="J5" s="3" t="s">
        <v>10</v>
      </c>
      <c r="K5" s="67">
        <f>Récapitulatif!J5</f>
        <v>2.1929193123343618</v>
      </c>
      <c r="L5" s="67">
        <f>Récapitulatif!K5</f>
        <v>3.1537922609655382</v>
      </c>
      <c r="M5" s="67">
        <f>Récapitulatif!L5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Récapitulatif!J6</f>
        <v>2.0741135454178008</v>
      </c>
      <c r="L6" s="67">
        <f>Récapitulatif!K6</f>
        <v>2.7112800039065963</v>
      </c>
      <c r="M6" s="67">
        <f>Récapitulatif!L6</f>
        <v>1.8449966193373881</v>
      </c>
    </row>
    <row r="7" spans="1:13" ht="15.75">
      <c r="A7" s="7"/>
      <c r="B7" s="25">
        <f>1+1/(12*C5)+1/(288*C5*C5)-139/(51840*C5*C5*C5)</f>
        <v>1.0496722689083158</v>
      </c>
      <c r="C7" s="13" t="s">
        <v>26</v>
      </c>
      <c r="D7" s="12"/>
      <c r="E7" s="12"/>
      <c r="J7" s="3" t="s">
        <v>12</v>
      </c>
      <c r="K7" s="67">
        <f>Récapitulatif!J7</f>
        <v>2.0812645129552791</v>
      </c>
      <c r="L7" s="67">
        <f>Récapitulatif!K7</f>
        <v>3.1236231932986618</v>
      </c>
      <c r="M7" s="67">
        <f>Récapitulatif!L7</f>
        <v>1.8621820615795657</v>
      </c>
    </row>
    <row r="8" spans="1:13" ht="15.75">
      <c r="A8" s="7"/>
      <c r="B8" s="26">
        <f>EXP(-C5)</f>
        <v>0.18266457133621561</v>
      </c>
      <c r="C8" s="14"/>
      <c r="D8" s="7"/>
      <c r="E8" s="7"/>
      <c r="G8" s="96"/>
      <c r="I8" s="15" t="s">
        <v>50</v>
      </c>
      <c r="J8" s="3" t="s">
        <v>13</v>
      </c>
      <c r="K8" s="67">
        <f>Récapitulatif!J8</f>
        <v>1.9914087789660555</v>
      </c>
      <c r="L8" s="67">
        <f>Récapitulatif!K8</f>
        <v>3.0386161280093082</v>
      </c>
      <c r="M8" s="67">
        <f>Récapitulatif!L8</f>
        <v>1.7795307443365633</v>
      </c>
    </row>
    <row r="9" spans="1:13" ht="15.75">
      <c r="A9" s="7"/>
      <c r="B9" s="27">
        <f>POWER(C5,C5-1)</f>
        <v>1.449962299147574</v>
      </c>
      <c r="C9" s="16"/>
      <c r="D9" s="7"/>
      <c r="E9" s="7"/>
      <c r="F9" s="20">
        <f>E20/I9</f>
        <v>0.37960612400049093</v>
      </c>
      <c r="G9" s="97"/>
      <c r="I9" s="63">
        <f>M11</f>
        <v>1.5898268398268449</v>
      </c>
      <c r="J9" s="3" t="s">
        <v>14</v>
      </c>
      <c r="K9" s="67">
        <f>Récapitulatif!J9</f>
        <v>1.9816396706193411</v>
      </c>
      <c r="L9" s="67">
        <f>Récapitulatif!K9</f>
        <v>3.1395675391135263</v>
      </c>
      <c r="M9" s="67">
        <f>Récapitulatif!L9</f>
        <v>1.7734685255597809</v>
      </c>
    </row>
    <row r="10" spans="1:13" ht="15.75">
      <c r="A10" s="7"/>
      <c r="B10" s="28">
        <f>SQRT(C5*2*22/7)</f>
        <v>3.2690008318057573</v>
      </c>
      <c r="C10" s="17"/>
      <c r="D10" s="7"/>
      <c r="E10" s="7"/>
      <c r="G10" s="97"/>
      <c r="J10" s="3" t="s">
        <v>15</v>
      </c>
      <c r="K10" s="67">
        <f>Récapitulatif!J10</f>
        <v>1.9590605042987337</v>
      </c>
      <c r="L10" s="67">
        <f>Récapitulatif!K10</f>
        <v>2.4761770122387752</v>
      </c>
      <c r="M10" s="67">
        <f>Récapitulatif!L10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1.556920244891918E-2</v>
      </c>
      <c r="H11" s="60" t="s">
        <v>45</v>
      </c>
      <c r="I11" s="60"/>
      <c r="J11" s="3" t="s">
        <v>16</v>
      </c>
      <c r="K11" s="67">
        <f>Récapitulatif!J11</f>
        <v>1.7837832332335157</v>
      </c>
      <c r="L11" s="67">
        <f>Récapitulatif!K11</f>
        <v>2.8567194441642942</v>
      </c>
      <c r="M11" s="67">
        <f>Récapitulatif!L11</f>
        <v>1.5898268398268449</v>
      </c>
    </row>
    <row r="12" spans="1:13" ht="21">
      <c r="A12" s="4" t="s">
        <v>27</v>
      </c>
      <c r="B12" s="29">
        <f>B7*B8*B9*B10</f>
        <v>0.90882399968961614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0">
        <f>SQRT(G12)</f>
        <v>0</v>
      </c>
      <c r="J12" s="3" t="s">
        <v>17</v>
      </c>
      <c r="K12" s="67">
        <f>Récapitulatif!J12</f>
        <v>1.9682529629574681</v>
      </c>
      <c r="L12" s="67">
        <f>Récapitulatif!K12</f>
        <v>2.6459825585540955</v>
      </c>
      <c r="M12" s="67">
        <f>Récapitulatif!L12</f>
        <v>1.7494152046783538</v>
      </c>
    </row>
    <row r="13" spans="1:13" ht="18.75">
      <c r="A13" s="7"/>
      <c r="B13" s="22" t="s">
        <v>22</v>
      </c>
      <c r="C13" s="10">
        <f>C4</f>
        <v>2.8567194441642942</v>
      </c>
      <c r="D13" s="9" t="s">
        <v>23</v>
      </c>
      <c r="E13" s="10">
        <f>E4</f>
        <v>1.7837832332335157</v>
      </c>
      <c r="F13" t="s">
        <v>43</v>
      </c>
      <c r="G13" s="57">
        <f>(H17-G2)*(H17-G2)</f>
        <v>1.556920244891918E-2</v>
      </c>
      <c r="H13" s="60" t="s">
        <v>47</v>
      </c>
      <c r="I13" s="61">
        <f>1-G12/G13</f>
        <v>1</v>
      </c>
      <c r="J13" s="3" t="s">
        <v>18</v>
      </c>
      <c r="K13" s="67">
        <f>Récapitulatif!J13</f>
        <v>1.9728443788905725</v>
      </c>
      <c r="L13" s="67">
        <f>Récapitulatif!K13</f>
        <v>2.480921418584952</v>
      </c>
      <c r="M13" s="67">
        <f>Récapitulatif!L13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1.350051875777581</v>
      </c>
      <c r="D14" s="7"/>
      <c r="E14" s="7"/>
      <c r="F14" s="99" t="s">
        <v>32</v>
      </c>
      <c r="G14" s="100"/>
      <c r="H14" s="59">
        <f>E13*E13*(B12-B20)</f>
        <v>0.36422191149390393</v>
      </c>
      <c r="J14" s="3" t="s">
        <v>19</v>
      </c>
      <c r="K14" s="67">
        <f>Récapitulatif!J14</f>
        <v>1.9905872092104615</v>
      </c>
      <c r="L14" s="67">
        <f>Récapitulatif!K14</f>
        <v>2.8185087186494568</v>
      </c>
      <c r="M14" s="67">
        <f>Récapitulatif!L14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Récapitulatif!J15</f>
        <v>2.0271431082023619</v>
      </c>
      <c r="L15" s="67">
        <f>Récapitulatif!K15</f>
        <v>2.9286210197770592</v>
      </c>
      <c r="M15" s="67">
        <f>Récapitulatif!L15</f>
        <v>1.809278652257581</v>
      </c>
    </row>
    <row r="16" spans="1:13">
      <c r="A16" s="7"/>
      <c r="B16" s="25">
        <f>1+1/(12*C14)+1/(288*C14*C14)-139/(51840*C14*C14*C14)</f>
        <v>1.0625413954740239</v>
      </c>
      <c r="C16" s="13" t="s">
        <v>26</v>
      </c>
      <c r="D16" s="12"/>
      <c r="E16" s="12"/>
    </row>
    <row r="17" spans="1:15" ht="21">
      <c r="A17" s="7"/>
      <c r="B17" s="26">
        <f>EXP(-C14)</f>
        <v>0.2592268127046044</v>
      </c>
      <c r="C17" s="14"/>
      <c r="D17" s="7"/>
      <c r="E17" s="7"/>
      <c r="F17" s="99" t="s">
        <v>51</v>
      </c>
      <c r="G17" s="100"/>
      <c r="H17" s="35">
        <f>E13*B21</f>
        <v>1.5898268398268449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1.1107835048278276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2.8567194441642942</v>
      </c>
      <c r="L18" s="54">
        <f>E4</f>
        <v>1.7837832332335157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2.9130809055071762</v>
      </c>
      <c r="C19" s="17"/>
      <c r="D19" s="7"/>
      <c r="E19" s="7"/>
      <c r="F19" s="33"/>
      <c r="G19" s="34"/>
      <c r="J19" s="7">
        <v>0.25</v>
      </c>
      <c r="K19" s="50">
        <f>K18</f>
        <v>2.8567194441642942</v>
      </c>
      <c r="L19" s="50">
        <f>L18</f>
        <v>1.7837832332335157</v>
      </c>
      <c r="M19" s="51">
        <f>N19-N18</f>
        <v>3.6414787254082093E-3</v>
      </c>
      <c r="N19" s="52">
        <f t="shared" ref="N19:N49" si="0">WEIBULL(J19,K19,L19,TRUE)</f>
        <v>3.6414787254082093E-3</v>
      </c>
      <c r="O19">
        <f t="shared" ref="O19:O62" si="1">J19*M19</f>
        <v>9.1036968135205232E-4</v>
      </c>
    </row>
    <row r="20" spans="1:15" ht="21">
      <c r="A20" s="4" t="s">
        <v>29</v>
      </c>
      <c r="B20" s="29">
        <f>B21*B21</f>
        <v>0.79435657438540652</v>
      </c>
      <c r="C20" s="88" t="s">
        <v>30</v>
      </c>
      <c r="D20" s="89"/>
      <c r="E20" s="10">
        <f>E13*SQRT(B12-B20)</f>
        <v>0.60350800449861797</v>
      </c>
      <c r="F20" s="34"/>
      <c r="G20" s="34"/>
      <c r="J20" s="7">
        <v>0.5</v>
      </c>
      <c r="K20" s="50">
        <f t="shared" ref="K20:L35" si="2">K19</f>
        <v>2.8567194441642942</v>
      </c>
      <c r="L20" s="50">
        <f t="shared" si="2"/>
        <v>1.7837832332335157</v>
      </c>
      <c r="M20" s="51">
        <f t="shared" ref="M20:M62" si="3">N20-N19</f>
        <v>2.2438204246412408E-2</v>
      </c>
      <c r="N20" s="52">
        <f t="shared" si="0"/>
        <v>2.6079682971820617E-2</v>
      </c>
      <c r="O20">
        <f t="shared" si="1"/>
        <v>1.1219102123206204E-2</v>
      </c>
    </row>
    <row r="21" spans="1:15" ht="21">
      <c r="A21" s="4" t="s">
        <v>31</v>
      </c>
      <c r="B21" s="29">
        <f>B16*B17*B18*B19</f>
        <v>0.89126683680332597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2.8567194441642942</v>
      </c>
      <c r="L21" s="50">
        <f t="shared" si="2"/>
        <v>1.7837832332335157</v>
      </c>
      <c r="M21" s="51">
        <f t="shared" si="3"/>
        <v>5.463002226360214E-2</v>
      </c>
      <c r="N21" s="52">
        <f t="shared" si="0"/>
        <v>8.0709705235422757E-2</v>
      </c>
      <c r="O21">
        <f t="shared" si="1"/>
        <v>4.0972516697701605E-2</v>
      </c>
    </row>
    <row r="22" spans="1:15">
      <c r="J22" s="7">
        <v>1</v>
      </c>
      <c r="K22" s="50">
        <f t="shared" si="2"/>
        <v>2.8567194441642942</v>
      </c>
      <c r="L22" s="50">
        <f t="shared" si="2"/>
        <v>1.7837832332335157</v>
      </c>
      <c r="M22" s="51">
        <f t="shared" si="3"/>
        <v>9.3504204840163752E-2</v>
      </c>
      <c r="N22" s="52">
        <f t="shared" si="0"/>
        <v>0.17421391007558651</v>
      </c>
      <c r="O22">
        <f t="shared" si="1"/>
        <v>9.3504204840163752E-2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2.8567194441642942</v>
      </c>
      <c r="L23" s="50">
        <f t="shared" si="2"/>
        <v>1.7837832332335157</v>
      </c>
      <c r="M23" s="51">
        <f t="shared" si="3"/>
        <v>0.12957473646945727</v>
      </c>
      <c r="N23" s="52">
        <f t="shared" si="0"/>
        <v>0.30378864654504378</v>
      </c>
      <c r="O23">
        <f t="shared" si="1"/>
        <v>0.16196842058682159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1.7146034500104814</v>
      </c>
      <c r="J24" s="7">
        <f t="shared" ref="J24:J55" si="4">J23+0.25</f>
        <v>1.5</v>
      </c>
      <c r="K24" s="50">
        <f t="shared" si="2"/>
        <v>2.8567194441642942</v>
      </c>
      <c r="L24" s="50">
        <f t="shared" si="2"/>
        <v>1.7837832332335157</v>
      </c>
      <c r="M24" s="51">
        <f t="shared" si="3"/>
        <v>0.15263132447426864</v>
      </c>
      <c r="N24" s="52">
        <f t="shared" si="0"/>
        <v>0.45641997101931242</v>
      </c>
      <c r="O24">
        <f t="shared" si="1"/>
        <v>0.22894698671140296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2.8567194441642942</v>
      </c>
      <c r="L25" s="50">
        <f t="shared" si="2"/>
        <v>1.7837832332335157</v>
      </c>
      <c r="M25" s="51">
        <f t="shared" si="3"/>
        <v>0.15561592068603092</v>
      </c>
      <c r="N25" s="52">
        <f t="shared" si="0"/>
        <v>0.61203589170534334</v>
      </c>
      <c r="O25">
        <f t="shared" si="1"/>
        <v>0.27232786120055408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2.8567194441642942</v>
      </c>
      <c r="L26" s="50">
        <f t="shared" si="2"/>
        <v>1.7837832332335157</v>
      </c>
      <c r="M26" s="51">
        <f t="shared" si="3"/>
        <v>0.1380351172160369</v>
      </c>
      <c r="N26" s="52">
        <f t="shared" si="0"/>
        <v>0.75007100892138023</v>
      </c>
      <c r="O26">
        <f t="shared" si="1"/>
        <v>0.27607023443207379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2.8567194441642942</v>
      </c>
      <c r="L27" s="50">
        <f t="shared" si="2"/>
        <v>1.7837832332335157</v>
      </c>
      <c r="M27" s="51">
        <f t="shared" si="3"/>
        <v>0.10639902819748159</v>
      </c>
      <c r="N27" s="52">
        <f t="shared" si="0"/>
        <v>0.85647003711886183</v>
      </c>
      <c r="O27">
        <f t="shared" si="1"/>
        <v>0.23939781344433358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2.8567194441642942</v>
      </c>
      <c r="L28" s="50">
        <f t="shared" si="2"/>
        <v>1.7837832332335157</v>
      </c>
      <c r="M28" s="51">
        <f t="shared" si="3"/>
        <v>7.0941178821052109E-2</v>
      </c>
      <c r="N28" s="52">
        <f t="shared" si="0"/>
        <v>0.92741121593991394</v>
      </c>
      <c r="O28">
        <f t="shared" si="1"/>
        <v>0.17735294705263027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2.8567194441642942</v>
      </c>
      <c r="L29" s="50">
        <f t="shared" si="2"/>
        <v>1.7837832332335157</v>
      </c>
      <c r="M29" s="51">
        <f t="shared" si="3"/>
        <v>4.0645340337085889E-2</v>
      </c>
      <c r="N29" s="52">
        <f t="shared" si="0"/>
        <v>0.96805655627699982</v>
      </c>
      <c r="O29">
        <f t="shared" si="1"/>
        <v>0.11177468592698619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2.8567194441642942</v>
      </c>
      <c r="L30" s="50">
        <f t="shared" si="2"/>
        <v>1.7837832332335157</v>
      </c>
      <c r="M30" s="51">
        <f t="shared" si="3"/>
        <v>1.9855903421266863E-2</v>
      </c>
      <c r="N30" s="52">
        <f t="shared" si="0"/>
        <v>0.98791245969826669</v>
      </c>
      <c r="O30">
        <f t="shared" si="1"/>
        <v>5.9567710263800588E-2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2.8567194441642942</v>
      </c>
      <c r="L31" s="50">
        <f t="shared" si="2"/>
        <v>1.7837832332335157</v>
      </c>
      <c r="M31" s="51">
        <f t="shared" si="3"/>
        <v>8.2001013197449124E-3</v>
      </c>
      <c r="N31" s="52">
        <f t="shared" si="0"/>
        <v>0.9961125610180116</v>
      </c>
      <c r="O31">
        <f t="shared" si="1"/>
        <v>2.6650329289170965E-2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2.8567194441642942</v>
      </c>
      <c r="L32" s="50">
        <f t="shared" si="2"/>
        <v>1.7837832332335157</v>
      </c>
      <c r="M32" s="51">
        <f t="shared" si="3"/>
        <v>2.8370636093886237E-3</v>
      </c>
      <c r="N32" s="52">
        <f t="shared" si="0"/>
        <v>0.99894962462740022</v>
      </c>
      <c r="O32">
        <f t="shared" si="1"/>
        <v>9.9297226328601829E-3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2.8567194441642942</v>
      </c>
      <c r="L33" s="50">
        <f t="shared" si="2"/>
        <v>1.7837832332335157</v>
      </c>
      <c r="M33" s="51">
        <f t="shared" si="3"/>
        <v>8.1464165933853305E-4</v>
      </c>
      <c r="N33" s="52">
        <f t="shared" si="0"/>
        <v>0.99976426628673876</v>
      </c>
      <c r="O33">
        <f t="shared" si="1"/>
        <v>3.0549062225194989E-3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2.8567194441642942</v>
      </c>
      <c r="L34" s="50">
        <f t="shared" si="2"/>
        <v>1.7837832332335157</v>
      </c>
      <c r="M34" s="51">
        <f t="shared" si="3"/>
        <v>1.9228403144178063E-4</v>
      </c>
      <c r="N34" s="52">
        <f t="shared" si="0"/>
        <v>0.99995655031818054</v>
      </c>
      <c r="O34">
        <f t="shared" si="1"/>
        <v>7.6913612576712254E-4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2.8567194441642942</v>
      </c>
      <c r="L35" s="50">
        <f t="shared" si="2"/>
        <v>1.7837832332335157</v>
      </c>
      <c r="M35" s="51">
        <f t="shared" si="3"/>
        <v>3.6945727310833121E-5</v>
      </c>
      <c r="N35" s="52">
        <f t="shared" si="0"/>
        <v>0.99999349604549137</v>
      </c>
      <c r="O35">
        <f t="shared" si="1"/>
        <v>1.5701934107104076E-4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2.8567194441642942</v>
      </c>
      <c r="L36" s="50">
        <f t="shared" si="5"/>
        <v>1.7837832332335157</v>
      </c>
      <c r="M36" s="51">
        <f t="shared" si="3"/>
        <v>5.7220098083066162E-6</v>
      </c>
      <c r="N36" s="52">
        <f t="shared" si="0"/>
        <v>0.99999921805529968</v>
      </c>
      <c r="O36">
        <f t="shared" si="1"/>
        <v>2.5749044137379773E-5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2.8567194441642942</v>
      </c>
      <c r="L37" s="50">
        <f t="shared" si="5"/>
        <v>1.7837832332335157</v>
      </c>
      <c r="M37" s="51">
        <f t="shared" si="3"/>
        <v>7.0726468670567755E-7</v>
      </c>
      <c r="N37" s="52">
        <f t="shared" si="0"/>
        <v>0.99999992531998638</v>
      </c>
      <c r="O37">
        <f t="shared" si="1"/>
        <v>3.3595072618519684E-6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2.8567194441642942</v>
      </c>
      <c r="L38" s="50">
        <f t="shared" si="5"/>
        <v>1.7837832332335157</v>
      </c>
      <c r="M38" s="51">
        <f t="shared" si="3"/>
        <v>6.9075697606280073E-8</v>
      </c>
      <c r="N38" s="52">
        <f t="shared" si="0"/>
        <v>0.99999999439568399</v>
      </c>
      <c r="O38">
        <f t="shared" si="1"/>
        <v>3.4537848803140037E-7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2.8567194441642942</v>
      </c>
      <c r="L39" s="50">
        <f t="shared" si="5"/>
        <v>1.7837832332335157</v>
      </c>
      <c r="M39" s="51">
        <f t="shared" si="3"/>
        <v>5.2774072889505419E-9</v>
      </c>
      <c r="N39" s="52">
        <f t="shared" si="0"/>
        <v>0.99999999967309128</v>
      </c>
      <c r="O39">
        <f t="shared" si="1"/>
        <v>2.7706388266990345E-8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2.8567194441642942</v>
      </c>
      <c r="L40" s="50">
        <f t="shared" si="5"/>
        <v>1.7837832332335157</v>
      </c>
      <c r="M40" s="51">
        <f t="shared" si="3"/>
        <v>3.1224500762760954E-10</v>
      </c>
      <c r="N40" s="52">
        <f t="shared" si="0"/>
        <v>0.99999999998533629</v>
      </c>
      <c r="O40">
        <f t="shared" si="1"/>
        <v>1.7173475419518525E-9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2.8567194441642942</v>
      </c>
      <c r="L41" s="50">
        <f t="shared" si="5"/>
        <v>1.7837832332335157</v>
      </c>
      <c r="M41" s="51">
        <f t="shared" si="3"/>
        <v>1.4163337169748047E-11</v>
      </c>
      <c r="N41" s="52">
        <f t="shared" si="0"/>
        <v>0.99999999999949962</v>
      </c>
      <c r="O41">
        <f t="shared" si="1"/>
        <v>8.143918872605127E-11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2.8567194441642942</v>
      </c>
      <c r="L42" s="50">
        <f t="shared" si="5"/>
        <v>1.7837832332335157</v>
      </c>
      <c r="M42" s="51">
        <f t="shared" si="3"/>
        <v>4.8749893011290624E-13</v>
      </c>
      <c r="N42" s="52">
        <f t="shared" si="0"/>
        <v>0.99999999999998712</v>
      </c>
      <c r="O42">
        <f t="shared" si="1"/>
        <v>2.9249935806774374E-12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2.8567194441642942</v>
      </c>
      <c r="L43" s="50">
        <f t="shared" si="5"/>
        <v>1.7837832332335157</v>
      </c>
      <c r="M43" s="51">
        <f t="shared" si="3"/>
        <v>1.2656542480726785E-14</v>
      </c>
      <c r="N43" s="52">
        <f t="shared" si="0"/>
        <v>0.99999999999999978</v>
      </c>
      <c r="O43">
        <f t="shared" si="1"/>
        <v>7.9103390504542404E-14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2.8567194441642942</v>
      </c>
      <c r="L44" s="50">
        <f t="shared" si="5"/>
        <v>1.7837832332335157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2.8567194441642942</v>
      </c>
      <c r="L45" s="50">
        <f t="shared" si="5"/>
        <v>1.7837832332335157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2.8567194441642942</v>
      </c>
      <c r="L46" s="50">
        <f t="shared" si="5"/>
        <v>1.7837832332335157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2.8567194441642942</v>
      </c>
      <c r="L47" s="50">
        <f t="shared" si="5"/>
        <v>1.7837832332335157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2.8567194441642942</v>
      </c>
      <c r="L48" s="50">
        <f t="shared" si="5"/>
        <v>1.7837832332335157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2.8567194441642942</v>
      </c>
      <c r="L49" s="50">
        <f t="shared" si="5"/>
        <v>1.7837832332335157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2.8567194441642942</v>
      </c>
      <c r="L50" s="50">
        <f t="shared" si="5"/>
        <v>1.7837832332335157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2.8567194441642942</v>
      </c>
      <c r="L51" s="50">
        <f t="shared" si="5"/>
        <v>1.7837832332335157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2.8567194441642942</v>
      </c>
      <c r="L52" s="50">
        <f t="shared" si="7"/>
        <v>1.7837832332335157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2.8567194441642942</v>
      </c>
      <c r="L53" s="50">
        <f t="shared" si="7"/>
        <v>1.7837832332335157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2.8567194441642942</v>
      </c>
      <c r="L54" s="50">
        <f t="shared" si="7"/>
        <v>1.7837832332335157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2.8567194441642942</v>
      </c>
      <c r="L55" s="50">
        <f t="shared" si="7"/>
        <v>1.7837832332335157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2.8567194441642942</v>
      </c>
      <c r="L56" s="50">
        <f t="shared" si="7"/>
        <v>1.7837832332335157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2.8567194441642942</v>
      </c>
      <c r="L57" s="50">
        <f t="shared" si="7"/>
        <v>1.7837832332335157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2.8567194441642942</v>
      </c>
      <c r="L58" s="50">
        <f t="shared" si="7"/>
        <v>1.7837832332335157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2.8567194441642942</v>
      </c>
      <c r="L59" s="50">
        <f t="shared" si="7"/>
        <v>1.7837832332335157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2.8567194441642942</v>
      </c>
      <c r="L60" s="50">
        <f t="shared" si="7"/>
        <v>1.7837832332335157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2.8567194441642942</v>
      </c>
      <c r="L61" s="50">
        <f t="shared" si="7"/>
        <v>1.7837832332335157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2.8567194441642942</v>
      </c>
      <c r="L62" s="50">
        <f t="shared" si="7"/>
        <v>1.7837832332335157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>
  <dimension ref="A1:O85"/>
  <sheetViews>
    <sheetView topLeftCell="C1" workbookViewId="0">
      <selection activeCell="I9" sqref="I9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8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1.8741571141463078</v>
      </c>
      <c r="I2" s="56">
        <f>G2-I9</f>
        <v>0.12474190946795405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Récapitulatif!J3</f>
        <v>2.1619061817436549</v>
      </c>
      <c r="L3" s="67">
        <f>Récapitulatif!K3</f>
        <v>3.5127526064074051</v>
      </c>
      <c r="M3" s="67">
        <f>Récapitulatif!L3</f>
        <v>1.9457708871662234</v>
      </c>
    </row>
    <row r="4" spans="1:13" ht="18.75">
      <c r="A4" s="7"/>
      <c r="B4" s="22" t="s">
        <v>22</v>
      </c>
      <c r="C4" s="62">
        <f>L12</f>
        <v>2.6459825585540955</v>
      </c>
      <c r="D4" s="9" t="s">
        <v>23</v>
      </c>
      <c r="E4" s="62">
        <f>K12</f>
        <v>1.9682529629574681</v>
      </c>
      <c r="F4" s="8"/>
      <c r="G4" s="8"/>
      <c r="H4" s="8"/>
      <c r="I4" s="8"/>
      <c r="J4" s="3" t="s">
        <v>9</v>
      </c>
      <c r="K4" s="67">
        <f>Récapitulatif!J4</f>
        <v>2.1679370078010947</v>
      </c>
      <c r="L4" s="67">
        <f>Récapitulatif!K4</f>
        <v>3.1855113534320991</v>
      </c>
      <c r="M4" s="67">
        <f>Récapitulatif!L4</f>
        <v>1.9415386374028378</v>
      </c>
    </row>
    <row r="5" spans="1:13" ht="15.75">
      <c r="A5" s="11" t="s">
        <v>24</v>
      </c>
      <c r="B5" s="23" t="s">
        <v>25</v>
      </c>
      <c r="C5" s="31">
        <f>1+2/C4</f>
        <v>1.7558628810814632</v>
      </c>
      <c r="D5" s="7"/>
      <c r="E5" s="7"/>
      <c r="F5" s="8"/>
      <c r="G5" s="8"/>
      <c r="H5" s="8"/>
      <c r="I5" s="8"/>
      <c r="J5" s="3" t="s">
        <v>10</v>
      </c>
      <c r="K5" s="67">
        <f>Récapitulatif!J5</f>
        <v>2.1929193123343618</v>
      </c>
      <c r="L5" s="67">
        <f>Récapitulatif!K5</f>
        <v>3.1537922609655382</v>
      </c>
      <c r="M5" s="67">
        <f>Récapitulatif!L5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Récapitulatif!J6</f>
        <v>2.0741135454178008</v>
      </c>
      <c r="L6" s="67">
        <f>Récapitulatif!K6</f>
        <v>2.7112800039065963</v>
      </c>
      <c r="M6" s="67">
        <f>Récapitulatif!L6</f>
        <v>1.8449966193373881</v>
      </c>
    </row>
    <row r="7" spans="1:13" ht="15.75">
      <c r="A7" s="7"/>
      <c r="B7" s="25">
        <f>1+1/(12*C5)+1/(288*C5*C5)-139/(51840*C5*C5*C5)</f>
        <v>1.0480909630726722</v>
      </c>
      <c r="C7" s="13" t="s">
        <v>26</v>
      </c>
      <c r="D7" s="12"/>
      <c r="E7" s="12"/>
      <c r="J7" s="3" t="s">
        <v>12</v>
      </c>
      <c r="K7" s="67">
        <f>Récapitulatif!J7</f>
        <v>2.0812645129552791</v>
      </c>
      <c r="L7" s="67">
        <f>Récapitulatif!K7</f>
        <v>3.1236231932986618</v>
      </c>
      <c r="M7" s="67">
        <f>Récapitulatif!L7</f>
        <v>1.8621820615795657</v>
      </c>
    </row>
    <row r="8" spans="1:13" ht="15.75">
      <c r="A8" s="7"/>
      <c r="B8" s="26">
        <f>EXP(-C5)</f>
        <v>0.17275810825521756</v>
      </c>
      <c r="C8" s="14"/>
      <c r="D8" s="7"/>
      <c r="E8" s="7"/>
      <c r="G8" s="96"/>
      <c r="I8" s="15" t="s">
        <v>50</v>
      </c>
      <c r="J8" s="3" t="s">
        <v>13</v>
      </c>
      <c r="K8" s="67">
        <f>Récapitulatif!J8</f>
        <v>1.9914087789660555</v>
      </c>
      <c r="L8" s="67">
        <f>Récapitulatif!K8</f>
        <v>3.0386161280093082</v>
      </c>
      <c r="M8" s="67">
        <f>Récapitulatif!L8</f>
        <v>1.7795307443365633</v>
      </c>
    </row>
    <row r="9" spans="1:13" ht="15.75">
      <c r="A9" s="7"/>
      <c r="B9" s="27">
        <f>POWER(C5,C5-1)</f>
        <v>1.530387351963524</v>
      </c>
      <c r="C9" s="16"/>
      <c r="D9" s="7"/>
      <c r="E9" s="7"/>
      <c r="F9" s="20">
        <f>E20/I9</f>
        <v>0.40657000041372798</v>
      </c>
      <c r="G9" s="97"/>
      <c r="I9" s="63">
        <f>M12</f>
        <v>1.7494152046783538</v>
      </c>
      <c r="J9" s="3" t="s">
        <v>14</v>
      </c>
      <c r="K9" s="67">
        <f>Récapitulatif!J9</f>
        <v>1.9816396706193411</v>
      </c>
      <c r="L9" s="67">
        <f>Récapitulatif!K9</f>
        <v>3.1395675391135263</v>
      </c>
      <c r="M9" s="67">
        <f>Récapitulatif!L9</f>
        <v>1.7734685255597809</v>
      </c>
    </row>
    <row r="10" spans="1:13" ht="15.75">
      <c r="A10" s="7"/>
      <c r="B10" s="28">
        <f>SQRT(C5*2*22/7)</f>
        <v>3.3221758525654832</v>
      </c>
      <c r="C10" s="17"/>
      <c r="D10" s="7"/>
      <c r="E10" s="7"/>
      <c r="G10" s="97"/>
      <c r="J10" s="3" t="s">
        <v>15</v>
      </c>
      <c r="K10" s="67">
        <f>Récapitulatif!J10</f>
        <v>1.9590605042987337</v>
      </c>
      <c r="L10" s="67">
        <f>Récapitulatif!K10</f>
        <v>2.4761770122387752</v>
      </c>
      <c r="M10" s="67">
        <f>Récapitulatif!L10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1.5560543977711243E-2</v>
      </c>
      <c r="H11" s="60" t="s">
        <v>45</v>
      </c>
      <c r="I11" s="60"/>
      <c r="J11" s="3" t="s">
        <v>16</v>
      </c>
      <c r="K11" s="67">
        <f>Récapitulatif!J11</f>
        <v>1.7837832332335157</v>
      </c>
      <c r="L11" s="67">
        <f>Récapitulatif!K11</f>
        <v>2.8567194441642942</v>
      </c>
      <c r="M11" s="67">
        <f>Récapitulatif!L11</f>
        <v>1.5898268398268449</v>
      </c>
    </row>
    <row r="12" spans="1:13" ht="21">
      <c r="A12" s="4" t="s">
        <v>27</v>
      </c>
      <c r="B12" s="29">
        <f>B7*B8*B9*B10</f>
        <v>0.92057971535114869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0">
        <f>SQRT(G12)</f>
        <v>0</v>
      </c>
      <c r="J12" s="3" t="s">
        <v>17</v>
      </c>
      <c r="K12" s="67">
        <f>Récapitulatif!J12</f>
        <v>1.9682529629574681</v>
      </c>
      <c r="L12" s="67">
        <f>Récapitulatif!K12</f>
        <v>2.6459825585540955</v>
      </c>
      <c r="M12" s="67">
        <f>Récapitulatif!L12</f>
        <v>1.7494152046783538</v>
      </c>
    </row>
    <row r="13" spans="1:13" ht="18.75">
      <c r="A13" s="7"/>
      <c r="B13" s="22" t="s">
        <v>22</v>
      </c>
      <c r="C13" s="10">
        <f>C4</f>
        <v>2.6459825585540955</v>
      </c>
      <c r="D13" s="9" t="s">
        <v>23</v>
      </c>
      <c r="E13" s="10">
        <f>E4</f>
        <v>1.9682529629574681</v>
      </c>
      <c r="F13" t="s">
        <v>43</v>
      </c>
      <c r="G13" s="57">
        <f>(H17-G2)*(H17-G2)</f>
        <v>1.5560543977711243E-2</v>
      </c>
      <c r="H13" s="60" t="s">
        <v>47</v>
      </c>
      <c r="I13" s="61">
        <f>1-G12/G13</f>
        <v>1</v>
      </c>
      <c r="J13" s="3" t="s">
        <v>18</v>
      </c>
      <c r="K13" s="67">
        <f>Récapitulatif!J13</f>
        <v>1.9728443788905725</v>
      </c>
      <c r="L13" s="67">
        <f>Récapitulatif!K13</f>
        <v>2.480921418584952</v>
      </c>
      <c r="M13" s="67">
        <f>Récapitulatif!L13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1.3779314405407317</v>
      </c>
      <c r="D14" s="7"/>
      <c r="E14" s="7"/>
      <c r="F14" s="99" t="s">
        <v>32</v>
      </c>
      <c r="G14" s="100"/>
      <c r="H14" s="59">
        <f>E13*E13*(B12-B20)</f>
        <v>0.50589041844170335</v>
      </c>
      <c r="J14" s="3" t="s">
        <v>19</v>
      </c>
      <c r="K14" s="67">
        <f>Récapitulatif!J14</f>
        <v>1.9905872092104615</v>
      </c>
      <c r="L14" s="67">
        <f>Récapitulatif!K14</f>
        <v>2.8185087186494568</v>
      </c>
      <c r="M14" s="67">
        <f>Récapitulatif!L14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Récapitulatif!J15</f>
        <v>2.0271431082023619</v>
      </c>
      <c r="L15" s="67">
        <f>Récapitulatif!K15</f>
        <v>2.9286210197770592</v>
      </c>
      <c r="M15" s="67">
        <f>Récapitulatif!L15</f>
        <v>1.809278652257581</v>
      </c>
    </row>
    <row r="16" spans="1:13">
      <c r="A16" s="7"/>
      <c r="B16" s="25">
        <f>1+1/(12*C14)+1/(288*C14*C14)-139/(51840*C14*C14*C14)</f>
        <v>1.0612810016254224</v>
      </c>
      <c r="C16" s="13" t="s">
        <v>26</v>
      </c>
      <c r="D16" s="12"/>
      <c r="E16" s="12"/>
    </row>
    <row r="17" spans="1:15" ht="21">
      <c r="A17" s="7"/>
      <c r="B17" s="26">
        <f>EXP(-C14)</f>
        <v>0.25209949687130467</v>
      </c>
      <c r="C17" s="14"/>
      <c r="D17" s="7"/>
      <c r="E17" s="7"/>
      <c r="F17" s="99" t="s">
        <v>51</v>
      </c>
      <c r="G17" s="100"/>
      <c r="H17" s="35">
        <f>E13*B21</f>
        <v>1.7494152046783538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1.1288038736005193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2.6459825585540955</v>
      </c>
      <c r="L18" s="54">
        <f>E4</f>
        <v>1.9682529629574681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2.9430058342690626</v>
      </c>
      <c r="C19" s="17"/>
      <c r="D19" s="7"/>
      <c r="E19" s="7"/>
      <c r="F19" s="33"/>
      <c r="G19" s="34"/>
      <c r="J19" s="7">
        <v>0.25</v>
      </c>
      <c r="K19" s="50">
        <f>K18</f>
        <v>2.6459825585540955</v>
      </c>
      <c r="L19" s="50">
        <f>L18</f>
        <v>1.9682529629574681</v>
      </c>
      <c r="M19" s="51">
        <f>N19-N18</f>
        <v>4.2452504392889168E-3</v>
      </c>
      <c r="N19" s="52">
        <f t="shared" ref="N19:N49" si="0">WEIBULL(J19,K19,L19,TRUE)</f>
        <v>4.2452504392889168E-3</v>
      </c>
      <c r="O19">
        <f t="shared" ref="O19:O62" si="1">J19*M19</f>
        <v>1.0613126098222292E-3</v>
      </c>
    </row>
    <row r="20" spans="1:15" ht="21">
      <c r="A20" s="4" t="s">
        <v>29</v>
      </c>
      <c r="B20" s="29">
        <f>B21*B21</f>
        <v>0.78999431460536507</v>
      </c>
      <c r="C20" s="88" t="s">
        <v>30</v>
      </c>
      <c r="D20" s="89"/>
      <c r="E20" s="10">
        <f>E13*SQRT(B12-B20)</f>
        <v>0.71125974048986029</v>
      </c>
      <c r="F20" s="34"/>
      <c r="G20" s="34"/>
      <c r="J20" s="7">
        <v>0.5</v>
      </c>
      <c r="K20" s="50">
        <f t="shared" ref="K20:L35" si="2">K19</f>
        <v>2.6459825585540955</v>
      </c>
      <c r="L20" s="50">
        <f t="shared" si="2"/>
        <v>1.9682529629574681</v>
      </c>
      <c r="M20" s="51">
        <f t="shared" ref="M20:M62" si="3">N20-N19</f>
        <v>2.203184968855898E-2</v>
      </c>
      <c r="N20" s="52">
        <f t="shared" si="0"/>
        <v>2.6277100127847897E-2</v>
      </c>
      <c r="O20">
        <f t="shared" si="1"/>
        <v>1.101592484427949E-2</v>
      </c>
    </row>
    <row r="21" spans="1:15" ht="21">
      <c r="A21" s="4" t="s">
        <v>31</v>
      </c>
      <c r="B21" s="29">
        <f>B16*B17*B18*B19</f>
        <v>0.88881624344144672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2.6459825585540955</v>
      </c>
      <c r="L21" s="50">
        <f t="shared" si="2"/>
        <v>1.9682529629574681</v>
      </c>
      <c r="M21" s="51">
        <f t="shared" si="3"/>
        <v>4.8623482069282797E-2</v>
      </c>
      <c r="N21" s="52">
        <f t="shared" si="0"/>
        <v>7.4900582197130694E-2</v>
      </c>
      <c r="O21">
        <f t="shared" si="1"/>
        <v>3.6467611551962098E-2</v>
      </c>
    </row>
    <row r="22" spans="1:15">
      <c r="J22" s="7">
        <v>1</v>
      </c>
      <c r="K22" s="50">
        <f t="shared" si="2"/>
        <v>2.6459825585540955</v>
      </c>
      <c r="L22" s="50">
        <f t="shared" si="2"/>
        <v>1.9682529629574681</v>
      </c>
      <c r="M22" s="51">
        <f t="shared" si="3"/>
        <v>7.8623631726155163E-2</v>
      </c>
      <c r="N22" s="52">
        <f t="shared" si="0"/>
        <v>0.15352421392328586</v>
      </c>
      <c r="O22">
        <f t="shared" si="1"/>
        <v>7.8623631726155163E-2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2.6459825585540955</v>
      </c>
      <c r="L23" s="50">
        <f t="shared" si="2"/>
        <v>1.9682529629574681</v>
      </c>
      <c r="M23" s="51">
        <f t="shared" si="3"/>
        <v>0.10625582941908451</v>
      </c>
      <c r="N23" s="52">
        <f t="shared" si="0"/>
        <v>0.25978004334237037</v>
      </c>
      <c r="O23">
        <f t="shared" si="1"/>
        <v>0.13281978677385564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1.8741571141463078</v>
      </c>
      <c r="J24" s="7">
        <f t="shared" ref="J24:J55" si="4">J23+0.25</f>
        <v>1.5</v>
      </c>
      <c r="K24" s="50">
        <f t="shared" si="2"/>
        <v>2.6459825585540955</v>
      </c>
      <c r="L24" s="50">
        <f t="shared" si="2"/>
        <v>1.9682529629574681</v>
      </c>
      <c r="M24" s="51">
        <f t="shared" si="3"/>
        <v>0.12594069613603598</v>
      </c>
      <c r="N24" s="52">
        <f t="shared" si="0"/>
        <v>0.38572073947840635</v>
      </c>
      <c r="O24">
        <f t="shared" si="1"/>
        <v>0.18891104420405397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2.6459825585540955</v>
      </c>
      <c r="L25" s="50">
        <f t="shared" si="2"/>
        <v>1.9682529629574681</v>
      </c>
      <c r="M25" s="51">
        <f t="shared" si="3"/>
        <v>0.13368205728111648</v>
      </c>
      <c r="N25" s="52">
        <f t="shared" si="0"/>
        <v>0.51940279675952283</v>
      </c>
      <c r="O25">
        <f t="shared" si="1"/>
        <v>0.23394360024195385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2.6459825585540955</v>
      </c>
      <c r="L26" s="50">
        <f t="shared" si="2"/>
        <v>1.9682529629574681</v>
      </c>
      <c r="M26" s="51">
        <f t="shared" si="3"/>
        <v>0.12828833135398832</v>
      </c>
      <c r="N26" s="52">
        <f t="shared" si="0"/>
        <v>0.64769112811351115</v>
      </c>
      <c r="O26">
        <f t="shared" si="1"/>
        <v>0.25657666270797663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2.6459825585540955</v>
      </c>
      <c r="L27" s="50">
        <f t="shared" si="2"/>
        <v>1.9682529629574681</v>
      </c>
      <c r="M27" s="51">
        <f t="shared" si="3"/>
        <v>0.11173803721829145</v>
      </c>
      <c r="N27" s="52">
        <f t="shared" si="0"/>
        <v>0.7594291653318026</v>
      </c>
      <c r="O27">
        <f t="shared" si="1"/>
        <v>0.25141058374115577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2.6459825585540955</v>
      </c>
      <c r="L28" s="50">
        <f t="shared" si="2"/>
        <v>1.9682529629574681</v>
      </c>
      <c r="M28" s="51">
        <f t="shared" si="3"/>
        <v>8.8410789962977354E-2</v>
      </c>
      <c r="N28" s="52">
        <f t="shared" si="0"/>
        <v>0.84783995529477996</v>
      </c>
      <c r="O28">
        <f t="shared" si="1"/>
        <v>0.22102697490744339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2.6459825585540955</v>
      </c>
      <c r="L29" s="50">
        <f t="shared" si="2"/>
        <v>1.9682529629574681</v>
      </c>
      <c r="M29" s="51">
        <f t="shared" si="3"/>
        <v>6.3495029273108794E-2</v>
      </c>
      <c r="N29" s="52">
        <f t="shared" si="0"/>
        <v>0.91133498456788875</v>
      </c>
      <c r="O29">
        <f t="shared" si="1"/>
        <v>0.17461133050104918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2.6459825585540955</v>
      </c>
      <c r="L30" s="50">
        <f t="shared" si="2"/>
        <v>1.9682529629574681</v>
      </c>
      <c r="M30" s="51">
        <f t="shared" si="3"/>
        <v>4.1313311335574698E-2</v>
      </c>
      <c r="N30" s="52">
        <f t="shared" si="0"/>
        <v>0.95264829590346345</v>
      </c>
      <c r="O30">
        <f t="shared" si="1"/>
        <v>0.1239399340067241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2.6459825585540955</v>
      </c>
      <c r="L31" s="50">
        <f t="shared" si="2"/>
        <v>1.9682529629574681</v>
      </c>
      <c r="M31" s="51">
        <f t="shared" si="3"/>
        <v>2.4291660644501167E-2</v>
      </c>
      <c r="N31" s="52">
        <f t="shared" si="0"/>
        <v>0.97693995654796462</v>
      </c>
      <c r="O31">
        <f t="shared" si="1"/>
        <v>7.8947897094628794E-2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2.6459825585540955</v>
      </c>
      <c r="L32" s="50">
        <f t="shared" si="2"/>
        <v>1.9682529629574681</v>
      </c>
      <c r="M32" s="51">
        <f t="shared" si="3"/>
        <v>1.2869456034306448E-2</v>
      </c>
      <c r="N32" s="52">
        <f t="shared" si="0"/>
        <v>0.98980941258227106</v>
      </c>
      <c r="O32">
        <f t="shared" si="1"/>
        <v>4.5043096120072568E-2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2.6459825585540955</v>
      </c>
      <c r="L33" s="50">
        <f t="shared" si="2"/>
        <v>1.9682529629574681</v>
      </c>
      <c r="M33" s="51">
        <f t="shared" si="3"/>
        <v>6.1234993401394489E-3</v>
      </c>
      <c r="N33" s="52">
        <f t="shared" si="0"/>
        <v>0.99593291192241051</v>
      </c>
      <c r="O33">
        <f t="shared" si="1"/>
        <v>2.2963122525522933E-2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2.6459825585540955</v>
      </c>
      <c r="L34" s="50">
        <f t="shared" si="2"/>
        <v>1.9682529629574681</v>
      </c>
      <c r="M34" s="51">
        <f t="shared" si="3"/>
        <v>2.6079524854485392E-3</v>
      </c>
      <c r="N34" s="52">
        <f t="shared" si="0"/>
        <v>0.99854086440785905</v>
      </c>
      <c r="O34">
        <f t="shared" si="1"/>
        <v>1.0431809941794157E-2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2.6459825585540955</v>
      </c>
      <c r="L35" s="50">
        <f t="shared" si="2"/>
        <v>1.9682529629574681</v>
      </c>
      <c r="M35" s="51">
        <f t="shared" si="3"/>
        <v>9.9068365490229127E-4</v>
      </c>
      <c r="N35" s="52">
        <f t="shared" si="0"/>
        <v>0.99953154806276134</v>
      </c>
      <c r="O35">
        <f t="shared" si="1"/>
        <v>4.2104055333347379E-3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2.6459825585540955</v>
      </c>
      <c r="L36" s="50">
        <f t="shared" si="5"/>
        <v>1.9682529629574681</v>
      </c>
      <c r="M36" s="51">
        <f t="shared" si="3"/>
        <v>3.3446436103246047E-4</v>
      </c>
      <c r="N36" s="52">
        <f t="shared" si="0"/>
        <v>0.9998660124237938</v>
      </c>
      <c r="O36">
        <f t="shared" si="1"/>
        <v>1.5050896246460721E-3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2.6459825585540955</v>
      </c>
      <c r="L37" s="50">
        <f t="shared" si="5"/>
        <v>1.9682529629574681</v>
      </c>
      <c r="M37" s="51">
        <f t="shared" si="3"/>
        <v>9.9993230158745838E-5</v>
      </c>
      <c r="N37" s="52">
        <f t="shared" si="0"/>
        <v>0.99996600565395255</v>
      </c>
      <c r="O37">
        <f t="shared" si="1"/>
        <v>4.7496784325404273E-4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2.6459825585540955</v>
      </c>
      <c r="L38" s="50">
        <f t="shared" si="5"/>
        <v>1.9682529629574681</v>
      </c>
      <c r="M38" s="51">
        <f t="shared" si="3"/>
        <v>2.6376347409651224E-5</v>
      </c>
      <c r="N38" s="52">
        <f t="shared" si="0"/>
        <v>0.9999923820013622</v>
      </c>
      <c r="O38">
        <f t="shared" si="1"/>
        <v>1.3188173704825612E-4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2.6459825585540955</v>
      </c>
      <c r="L39" s="50">
        <f t="shared" si="5"/>
        <v>1.9682529629574681</v>
      </c>
      <c r="M39" s="51">
        <f t="shared" si="3"/>
        <v>6.1164109340650086E-6</v>
      </c>
      <c r="N39" s="52">
        <f t="shared" si="0"/>
        <v>0.99999849841229627</v>
      </c>
      <c r="O39">
        <f t="shared" si="1"/>
        <v>3.2111157403841295E-5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2.6459825585540955</v>
      </c>
      <c r="L40" s="50">
        <f t="shared" si="5"/>
        <v>1.9682529629574681</v>
      </c>
      <c r="M40" s="51">
        <f t="shared" si="3"/>
        <v>1.2423180993925698E-6</v>
      </c>
      <c r="N40" s="52">
        <f t="shared" si="0"/>
        <v>0.99999974073039566</v>
      </c>
      <c r="O40">
        <f t="shared" si="1"/>
        <v>6.8327495466591337E-6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2.6459825585540955</v>
      </c>
      <c r="L41" s="50">
        <f t="shared" si="5"/>
        <v>1.9682529629574681</v>
      </c>
      <c r="M41" s="51">
        <f t="shared" si="3"/>
        <v>2.202134991025062E-7</v>
      </c>
      <c r="N41" s="52">
        <f t="shared" si="0"/>
        <v>0.99999996094389476</v>
      </c>
      <c r="O41">
        <f t="shared" si="1"/>
        <v>1.2662276198394107E-6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2.6459825585540955</v>
      </c>
      <c r="L42" s="50">
        <f t="shared" si="5"/>
        <v>1.9682529629574681</v>
      </c>
      <c r="M42" s="51">
        <f t="shared" si="3"/>
        <v>3.3943573063410781E-8</v>
      </c>
      <c r="N42" s="52">
        <f t="shared" si="0"/>
        <v>0.99999999488746782</v>
      </c>
      <c r="O42">
        <f t="shared" si="1"/>
        <v>2.0366143838046469E-7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2.6459825585540955</v>
      </c>
      <c r="L43" s="50">
        <f t="shared" si="5"/>
        <v>1.9682529629574681</v>
      </c>
      <c r="M43" s="51">
        <f t="shared" si="3"/>
        <v>4.5332465559155821E-9</v>
      </c>
      <c r="N43" s="52">
        <f t="shared" si="0"/>
        <v>0.99999999942071438</v>
      </c>
      <c r="O43">
        <f t="shared" si="1"/>
        <v>2.8332790974472388E-8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2.6459825585540955</v>
      </c>
      <c r="L44" s="50">
        <f t="shared" si="5"/>
        <v>1.9682529629574681</v>
      </c>
      <c r="M44" s="51">
        <f t="shared" si="3"/>
        <v>5.2268989136905475E-10</v>
      </c>
      <c r="N44" s="52">
        <f t="shared" si="0"/>
        <v>0.99999999994340427</v>
      </c>
      <c r="O44">
        <f t="shared" si="1"/>
        <v>3.3974842938988559E-9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2.6459825585540955</v>
      </c>
      <c r="L45" s="50">
        <f t="shared" si="5"/>
        <v>1.9682529629574681</v>
      </c>
      <c r="M45" s="51">
        <f t="shared" si="3"/>
        <v>5.184608298236526E-11</v>
      </c>
      <c r="N45" s="52">
        <f t="shared" si="0"/>
        <v>0.99999999999525035</v>
      </c>
      <c r="O45">
        <f t="shared" si="1"/>
        <v>3.4996106013096551E-10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2.6459825585540955</v>
      </c>
      <c r="L46" s="50">
        <f t="shared" si="5"/>
        <v>1.9682529629574681</v>
      </c>
      <c r="M46" s="51">
        <f t="shared" si="3"/>
        <v>4.4085846084840341E-12</v>
      </c>
      <c r="N46" s="52">
        <f t="shared" si="0"/>
        <v>0.99999999999965894</v>
      </c>
      <c r="O46">
        <f t="shared" si="1"/>
        <v>3.0860092259388239E-11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2.6459825585540955</v>
      </c>
      <c r="L47" s="50">
        <f t="shared" si="5"/>
        <v>1.9682529629574681</v>
      </c>
      <c r="M47" s="51">
        <f t="shared" si="3"/>
        <v>3.2018832030189515E-13</v>
      </c>
      <c r="N47" s="52">
        <f t="shared" si="0"/>
        <v>0.99999999999997913</v>
      </c>
      <c r="O47">
        <f t="shared" si="1"/>
        <v>2.3213653221887398E-12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2.6459825585540955</v>
      </c>
      <c r="L48" s="50">
        <f t="shared" si="5"/>
        <v>1.9682529629574681</v>
      </c>
      <c r="M48" s="51">
        <f t="shared" si="3"/>
        <v>1.9761969838327786E-14</v>
      </c>
      <c r="N48" s="52">
        <f t="shared" si="0"/>
        <v>0.99999999999999889</v>
      </c>
      <c r="O48">
        <f t="shared" si="1"/>
        <v>1.482147737874584E-13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2.6459825585540955</v>
      </c>
      <c r="L49" s="50">
        <f t="shared" si="5"/>
        <v>1.9682529629574681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2.6459825585540955</v>
      </c>
      <c r="L50" s="50">
        <f t="shared" si="5"/>
        <v>1.9682529629574681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2.6459825585540955</v>
      </c>
      <c r="L51" s="50">
        <f t="shared" si="5"/>
        <v>1.9682529629574681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2.6459825585540955</v>
      </c>
      <c r="L52" s="50">
        <f t="shared" si="7"/>
        <v>1.9682529629574681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2.6459825585540955</v>
      </c>
      <c r="L53" s="50">
        <f t="shared" si="7"/>
        <v>1.9682529629574681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2.6459825585540955</v>
      </c>
      <c r="L54" s="50">
        <f t="shared" si="7"/>
        <v>1.9682529629574681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2.6459825585540955</v>
      </c>
      <c r="L55" s="50">
        <f t="shared" si="7"/>
        <v>1.9682529629574681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2.6459825585540955</v>
      </c>
      <c r="L56" s="50">
        <f t="shared" si="7"/>
        <v>1.9682529629574681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2.6459825585540955</v>
      </c>
      <c r="L57" s="50">
        <f t="shared" si="7"/>
        <v>1.9682529629574681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2.6459825585540955</v>
      </c>
      <c r="L58" s="50">
        <f t="shared" si="7"/>
        <v>1.9682529629574681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2.6459825585540955</v>
      </c>
      <c r="L59" s="50">
        <f t="shared" si="7"/>
        <v>1.9682529629574681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2.6459825585540955</v>
      </c>
      <c r="L60" s="50">
        <f t="shared" si="7"/>
        <v>1.9682529629574681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2.6459825585540955</v>
      </c>
      <c r="L61" s="50">
        <f t="shared" si="7"/>
        <v>1.9682529629574681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2.6459825585540955</v>
      </c>
      <c r="L62" s="50">
        <f t="shared" si="7"/>
        <v>1.9682529629574681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>
  <dimension ref="A1:O85"/>
  <sheetViews>
    <sheetView topLeftCell="C1" workbookViewId="0">
      <selection activeCell="I19" sqref="I19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8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1.8750989361736661</v>
      </c>
      <c r="I2" s="56">
        <f>G2-I9</f>
        <v>0.12472963623789157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Récapitulatif!J3</f>
        <v>2.1619061817436549</v>
      </c>
      <c r="L3" s="67">
        <f>Récapitulatif!K3</f>
        <v>3.5127526064074051</v>
      </c>
      <c r="M3" s="67">
        <f>Récapitulatif!L3</f>
        <v>1.9457708871662234</v>
      </c>
    </row>
    <row r="4" spans="1:13" ht="18.75">
      <c r="A4" s="7"/>
      <c r="B4" s="22" t="s">
        <v>22</v>
      </c>
      <c r="C4" s="62">
        <f>L13</f>
        <v>2.480921418584952</v>
      </c>
      <c r="D4" s="9" t="s">
        <v>23</v>
      </c>
      <c r="E4" s="62">
        <f>K13</f>
        <v>1.9728443788905725</v>
      </c>
      <c r="F4" s="8"/>
      <c r="G4" s="8"/>
      <c r="H4" s="8"/>
      <c r="I4" s="8"/>
      <c r="J4" s="3" t="s">
        <v>9</v>
      </c>
      <c r="K4" s="67">
        <f>Récapitulatif!J4</f>
        <v>2.1679370078010947</v>
      </c>
      <c r="L4" s="67">
        <f>Récapitulatif!K4</f>
        <v>3.1855113534320991</v>
      </c>
      <c r="M4" s="67">
        <f>Récapitulatif!L4</f>
        <v>1.9415386374028378</v>
      </c>
    </row>
    <row r="5" spans="1:13" ht="15.75">
      <c r="A5" s="11" t="s">
        <v>24</v>
      </c>
      <c r="B5" s="23" t="s">
        <v>25</v>
      </c>
      <c r="C5" s="31">
        <f>1+2/C4</f>
        <v>1.8061520953536463</v>
      </c>
      <c r="D5" s="7"/>
      <c r="E5" s="7"/>
      <c r="F5" s="8"/>
      <c r="G5" s="8"/>
      <c r="H5" s="8"/>
      <c r="I5" s="8"/>
      <c r="J5" s="3" t="s">
        <v>10</v>
      </c>
      <c r="K5" s="67">
        <f>Récapitulatif!J5</f>
        <v>2.1929193123343618</v>
      </c>
      <c r="L5" s="67">
        <f>Récapitulatif!K5</f>
        <v>3.1537922609655382</v>
      </c>
      <c r="M5" s="67">
        <f>Récapitulatif!L5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Récapitulatif!J6</f>
        <v>2.0741135454178008</v>
      </c>
      <c r="L6" s="67">
        <f>Récapitulatif!K6</f>
        <v>2.7112800039065963</v>
      </c>
      <c r="M6" s="67">
        <f>Récapitulatif!L6</f>
        <v>1.8449966193373881</v>
      </c>
    </row>
    <row r="7" spans="1:13" ht="15.75">
      <c r="A7" s="7"/>
      <c r="B7" s="25">
        <f>1+1/(12*C5)+1/(288*C5*C5)-139/(51840*C5*C5*C5)</f>
        <v>1.0467479086192018</v>
      </c>
      <c r="C7" s="13" t="s">
        <v>26</v>
      </c>
      <c r="D7" s="12"/>
      <c r="E7" s="12"/>
      <c r="J7" s="3" t="s">
        <v>12</v>
      </c>
      <c r="K7" s="67">
        <f>Récapitulatif!J7</f>
        <v>2.0812645129552791</v>
      </c>
      <c r="L7" s="67">
        <f>Récapitulatif!K7</f>
        <v>3.1236231932986618</v>
      </c>
      <c r="M7" s="67">
        <f>Récapitulatif!L7</f>
        <v>1.8621820615795657</v>
      </c>
    </row>
    <row r="8" spans="1:13" ht="15.75">
      <c r="A8" s="7"/>
      <c r="B8" s="26">
        <f>EXP(-C5)</f>
        <v>0.16428507543345422</v>
      </c>
      <c r="C8" s="14"/>
      <c r="D8" s="7"/>
      <c r="E8" s="7"/>
      <c r="G8" s="96"/>
      <c r="I8" s="15" t="s">
        <v>50</v>
      </c>
      <c r="J8" s="3" t="s">
        <v>13</v>
      </c>
      <c r="K8" s="67">
        <f>Récapitulatif!J8</f>
        <v>1.9914087789660555</v>
      </c>
      <c r="L8" s="67">
        <f>Récapitulatif!K8</f>
        <v>3.0386161280093082</v>
      </c>
      <c r="M8" s="67">
        <f>Récapitulatif!L8</f>
        <v>1.7795307443365633</v>
      </c>
    </row>
    <row r="9" spans="1:13" ht="15.75">
      <c r="A9" s="7"/>
      <c r="B9" s="27">
        <f>POWER(C5,C5-1)</f>
        <v>1.6105827098446877</v>
      </c>
      <c r="C9" s="16"/>
      <c r="D9" s="7"/>
      <c r="E9" s="7"/>
      <c r="F9" s="20">
        <f>E20/I9</f>
        <v>0.43070486638509836</v>
      </c>
      <c r="G9" s="97"/>
      <c r="I9" s="63">
        <f>M13</f>
        <v>1.7503692999357745</v>
      </c>
      <c r="J9" s="3" t="s">
        <v>14</v>
      </c>
      <c r="K9" s="67">
        <f>Récapitulatif!J9</f>
        <v>1.9816396706193411</v>
      </c>
      <c r="L9" s="67">
        <f>Récapitulatif!K9</f>
        <v>3.1395675391135263</v>
      </c>
      <c r="M9" s="67">
        <f>Récapitulatif!L9</f>
        <v>1.7734685255597809</v>
      </c>
    </row>
    <row r="10" spans="1:13" ht="15.75">
      <c r="A10" s="7"/>
      <c r="B10" s="28">
        <f>SQRT(C5*2*22/7)</f>
        <v>3.3694147901285776</v>
      </c>
      <c r="C10" s="17"/>
      <c r="D10" s="7"/>
      <c r="E10" s="7"/>
      <c r="G10" s="97"/>
      <c r="J10" s="3" t="s">
        <v>15</v>
      </c>
      <c r="K10" s="67">
        <f>Récapitulatif!J10</f>
        <v>1.9590605042987337</v>
      </c>
      <c r="L10" s="67">
        <f>Récapitulatif!K10</f>
        <v>2.4761770122387752</v>
      </c>
      <c r="M10" s="67">
        <f>Récapitulatif!L10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1.5557482156036754E-2</v>
      </c>
      <c r="H11" s="60" t="s">
        <v>45</v>
      </c>
      <c r="I11" s="60"/>
      <c r="J11" s="3" t="s">
        <v>16</v>
      </c>
      <c r="K11" s="67">
        <f>Récapitulatif!J11</f>
        <v>1.7837832332335157</v>
      </c>
      <c r="L11" s="67">
        <f>Récapitulatif!K11</f>
        <v>2.8567194441642942</v>
      </c>
      <c r="M11" s="67">
        <f>Récapitulatif!L11</f>
        <v>1.5898268398268449</v>
      </c>
    </row>
    <row r="12" spans="1:13" ht="21">
      <c r="A12" s="4" t="s">
        <v>27</v>
      </c>
      <c r="B12" s="29">
        <f>B7*B8*B9*B10</f>
        <v>0.93320643258882596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0">
        <f>SQRT(G12)</f>
        <v>0</v>
      </c>
      <c r="J12" s="3" t="s">
        <v>17</v>
      </c>
      <c r="K12" s="67">
        <f>Récapitulatif!J12</f>
        <v>1.9682529629574681</v>
      </c>
      <c r="L12" s="67">
        <f>Récapitulatif!K12</f>
        <v>2.6459825585540955</v>
      </c>
      <c r="M12" s="67">
        <f>Récapitulatif!L12</f>
        <v>1.7494152046783538</v>
      </c>
    </row>
    <row r="13" spans="1:13" ht="18.75">
      <c r="A13" s="7"/>
      <c r="B13" s="22" t="s">
        <v>22</v>
      </c>
      <c r="C13" s="10">
        <f>C4</f>
        <v>2.480921418584952</v>
      </c>
      <c r="D13" s="9" t="s">
        <v>23</v>
      </c>
      <c r="E13" s="10">
        <f>E4</f>
        <v>1.9728443788905725</v>
      </c>
      <c r="F13" t="s">
        <v>43</v>
      </c>
      <c r="G13" s="57">
        <f>(H17-G2)*(H17-G2)</f>
        <v>1.5557482156036754E-2</v>
      </c>
      <c r="H13" s="60" t="s">
        <v>47</v>
      </c>
      <c r="I13" s="61">
        <f>1-G12/G13</f>
        <v>1</v>
      </c>
      <c r="J13" s="3" t="s">
        <v>18</v>
      </c>
      <c r="K13" s="67">
        <f>Récapitulatif!J13</f>
        <v>1.9728443788905725</v>
      </c>
      <c r="L13" s="67">
        <f>Récapitulatif!K13</f>
        <v>2.480921418584952</v>
      </c>
      <c r="M13" s="67">
        <f>Récapitulatif!L13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1.4030760476768231</v>
      </c>
      <c r="D14" s="7"/>
      <c r="E14" s="7"/>
      <c r="F14" s="99" t="s">
        <v>32</v>
      </c>
      <c r="G14" s="100"/>
      <c r="H14" s="59">
        <f>E13*E13*(B12-B20)</f>
        <v>0.56835401532378438</v>
      </c>
      <c r="J14" s="3" t="s">
        <v>19</v>
      </c>
      <c r="K14" s="67">
        <f>Récapitulatif!J14</f>
        <v>1.9905872092104615</v>
      </c>
      <c r="L14" s="67">
        <f>Récapitulatif!K14</f>
        <v>2.8185087186494568</v>
      </c>
      <c r="M14" s="67">
        <f>Récapitulatif!L14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Récapitulatif!J15</f>
        <v>2.0271431082023619</v>
      </c>
      <c r="L15" s="67">
        <f>Récapitulatif!K15</f>
        <v>2.9286210197770592</v>
      </c>
      <c r="M15" s="67">
        <f>Récapitulatif!L15</f>
        <v>1.809278652257581</v>
      </c>
    </row>
    <row r="16" spans="1:13">
      <c r="A16" s="7"/>
      <c r="B16" s="25">
        <f>1+1/(12*C14)+1/(288*C14*C14)-139/(51840*C14*C14*C14)</f>
        <v>1.0601863473958926</v>
      </c>
      <c r="C16" s="13" t="s">
        <v>26</v>
      </c>
      <c r="D16" s="12"/>
      <c r="E16" s="12"/>
    </row>
    <row r="17" spans="1:15" ht="21">
      <c r="A17" s="7"/>
      <c r="B17" s="26">
        <f>EXP(-C14)</f>
        <v>0.24583958538703116</v>
      </c>
      <c r="C17" s="14"/>
      <c r="D17" s="7"/>
      <c r="E17" s="7"/>
      <c r="F17" s="99" t="s">
        <v>51</v>
      </c>
      <c r="G17" s="100"/>
      <c r="H17" s="35">
        <f>E13*B21</f>
        <v>1.7503692999357745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1.1462646865002144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2.480921418584952</v>
      </c>
      <c r="L18" s="54">
        <f>E4</f>
        <v>1.9728443788905725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2.9697365467033849</v>
      </c>
      <c r="C19" s="17"/>
      <c r="D19" s="7"/>
      <c r="E19" s="7"/>
      <c r="F19" s="33"/>
      <c r="G19" s="34"/>
      <c r="J19" s="7">
        <v>0.25</v>
      </c>
      <c r="K19" s="50">
        <f>K18</f>
        <v>2.480921418584952</v>
      </c>
      <c r="L19" s="50">
        <f>L18</f>
        <v>1.9728443788905725</v>
      </c>
      <c r="M19" s="51">
        <f>N19-N18</f>
        <v>5.9284861157625768E-3</v>
      </c>
      <c r="N19" s="52">
        <f t="shared" ref="N19:N49" si="0">WEIBULL(J19,K19,L19,TRUE)</f>
        <v>5.9284861157625768E-3</v>
      </c>
      <c r="O19">
        <f t="shared" ref="O19:O62" si="1">J19*M19</f>
        <v>1.4821215289406442E-3</v>
      </c>
    </row>
    <row r="20" spans="1:15" ht="21">
      <c r="A20" s="4" t="s">
        <v>29</v>
      </c>
      <c r="B20" s="29">
        <f>B21*B21</f>
        <v>0.78717939494975875</v>
      </c>
      <c r="C20" s="88" t="s">
        <v>30</v>
      </c>
      <c r="D20" s="89"/>
      <c r="E20" s="10">
        <f>E13*SQRT(B12-B20)</f>
        <v>0.75389257545341593</v>
      </c>
      <c r="F20" s="34"/>
      <c r="G20" s="34"/>
      <c r="J20" s="7">
        <v>0.5</v>
      </c>
      <c r="K20" s="50">
        <f t="shared" ref="K20:L35" si="2">K19</f>
        <v>2.480921418584952</v>
      </c>
      <c r="L20" s="50">
        <f t="shared" si="2"/>
        <v>1.9728443788905725</v>
      </c>
      <c r="M20" s="51">
        <f t="shared" ref="M20:M62" si="3">N20-N19</f>
        <v>2.6721121165972805E-2</v>
      </c>
      <c r="N20" s="52">
        <f t="shared" si="0"/>
        <v>3.2649607281735382E-2</v>
      </c>
      <c r="O20">
        <f t="shared" si="1"/>
        <v>1.3360560582986403E-2</v>
      </c>
    </row>
    <row r="21" spans="1:15" ht="21">
      <c r="A21" s="4" t="s">
        <v>31</v>
      </c>
      <c r="B21" s="29">
        <f>B16*B17*B18*B19</f>
        <v>0.88723130859418997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2.480921418584952</v>
      </c>
      <c r="L21" s="50">
        <f t="shared" si="2"/>
        <v>1.9728443788905725</v>
      </c>
      <c r="M21" s="51">
        <f t="shared" si="3"/>
        <v>5.4121204892488728E-2</v>
      </c>
      <c r="N21" s="52">
        <f t="shared" si="0"/>
        <v>8.677081217422411E-2</v>
      </c>
      <c r="O21">
        <f t="shared" si="1"/>
        <v>4.0590903669366546E-2</v>
      </c>
    </row>
    <row r="22" spans="1:15">
      <c r="J22" s="7">
        <v>1</v>
      </c>
      <c r="K22" s="50">
        <f t="shared" si="2"/>
        <v>2.480921418584952</v>
      </c>
      <c r="L22" s="50">
        <f t="shared" si="2"/>
        <v>1.9728443788905725</v>
      </c>
      <c r="M22" s="51">
        <f t="shared" si="3"/>
        <v>8.2382160575363184E-2</v>
      </c>
      <c r="N22" s="52">
        <f t="shared" si="0"/>
        <v>0.16915297274958729</v>
      </c>
      <c r="O22">
        <f t="shared" si="1"/>
        <v>8.2382160575363184E-2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2.480921418584952</v>
      </c>
      <c r="L23" s="50">
        <f t="shared" si="2"/>
        <v>1.9728443788905725</v>
      </c>
      <c r="M23" s="51">
        <f t="shared" si="3"/>
        <v>0.10640046515408197</v>
      </c>
      <c r="N23" s="52">
        <f t="shared" si="0"/>
        <v>0.27555343790366926</v>
      </c>
      <c r="O23">
        <f t="shared" si="1"/>
        <v>0.13300058144260246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1.8750989361736661</v>
      </c>
      <c r="J24" s="7">
        <f t="shared" ref="J24:J55" si="4">J23+0.25</f>
        <v>1.5</v>
      </c>
      <c r="K24" s="50">
        <f t="shared" si="2"/>
        <v>2.480921418584952</v>
      </c>
      <c r="L24" s="50">
        <f t="shared" si="2"/>
        <v>1.9728443788905725</v>
      </c>
      <c r="M24" s="51">
        <f t="shared" si="3"/>
        <v>0.12197700698395564</v>
      </c>
      <c r="N24" s="52">
        <f t="shared" si="0"/>
        <v>0.3975304448876249</v>
      </c>
      <c r="O24">
        <f t="shared" si="1"/>
        <v>0.18296551047593346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2.480921418584952</v>
      </c>
      <c r="L25" s="50">
        <f t="shared" si="2"/>
        <v>1.9728443788905725</v>
      </c>
      <c r="M25" s="51">
        <f t="shared" si="3"/>
        <v>0.12667690280993571</v>
      </c>
      <c r="N25" s="52">
        <f t="shared" si="0"/>
        <v>0.52420734769756061</v>
      </c>
      <c r="O25">
        <f t="shared" si="1"/>
        <v>0.22168457991738749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2.480921418584952</v>
      </c>
      <c r="L26" s="50">
        <f t="shared" si="2"/>
        <v>1.9728443788905725</v>
      </c>
      <c r="M26" s="51">
        <f t="shared" si="3"/>
        <v>0.12038789378490045</v>
      </c>
      <c r="N26" s="52">
        <f t="shared" si="0"/>
        <v>0.64459524148246106</v>
      </c>
      <c r="O26">
        <f t="shared" si="1"/>
        <v>0.24077578756980089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2.480921418584952</v>
      </c>
      <c r="L27" s="50">
        <f t="shared" si="2"/>
        <v>1.9728443788905725</v>
      </c>
      <c r="M27" s="51">
        <f t="shared" si="3"/>
        <v>0.10522883988573462</v>
      </c>
      <c r="N27" s="52">
        <f t="shared" si="0"/>
        <v>0.74982408136819567</v>
      </c>
      <c r="O27">
        <f t="shared" si="1"/>
        <v>0.23676488974290288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2.480921418584952</v>
      </c>
      <c r="L28" s="50">
        <f t="shared" si="2"/>
        <v>1.9728443788905725</v>
      </c>
      <c r="M28" s="51">
        <f t="shared" si="3"/>
        <v>8.4797046841079693E-2</v>
      </c>
      <c r="N28" s="52">
        <f t="shared" si="0"/>
        <v>0.83462112820927536</v>
      </c>
      <c r="O28">
        <f t="shared" si="1"/>
        <v>0.21199261710269923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2.480921418584952</v>
      </c>
      <c r="L29" s="50">
        <f t="shared" si="2"/>
        <v>1.9728443788905725</v>
      </c>
      <c r="M29" s="51">
        <f t="shared" si="3"/>
        <v>6.3047900714232941E-2</v>
      </c>
      <c r="N29" s="52">
        <f t="shared" si="0"/>
        <v>0.89766902892350831</v>
      </c>
      <c r="O29">
        <f t="shared" si="1"/>
        <v>0.17338172696414059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2.480921418584952</v>
      </c>
      <c r="L30" s="50">
        <f t="shared" si="2"/>
        <v>1.9728443788905725</v>
      </c>
      <c r="M30" s="51">
        <f t="shared" si="3"/>
        <v>4.3245711392479791E-2</v>
      </c>
      <c r="N30" s="52">
        <f t="shared" si="0"/>
        <v>0.9409147403159881</v>
      </c>
      <c r="O30">
        <f t="shared" si="1"/>
        <v>0.12973713417743937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2.480921418584952</v>
      </c>
      <c r="L31" s="50">
        <f t="shared" si="2"/>
        <v>1.9728443788905725</v>
      </c>
      <c r="M31" s="51">
        <f t="shared" si="3"/>
        <v>2.7344964171451602E-2</v>
      </c>
      <c r="N31" s="52">
        <f t="shared" si="0"/>
        <v>0.9682597044874397</v>
      </c>
      <c r="O31">
        <f t="shared" si="1"/>
        <v>8.8871133557217707E-2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2.480921418584952</v>
      </c>
      <c r="L32" s="50">
        <f t="shared" si="2"/>
        <v>1.9728443788905725</v>
      </c>
      <c r="M32" s="51">
        <f t="shared" si="3"/>
        <v>1.5921554711853525E-2</v>
      </c>
      <c r="N32" s="52">
        <f t="shared" si="0"/>
        <v>0.98418125919929322</v>
      </c>
      <c r="O32">
        <f t="shared" si="1"/>
        <v>5.5725441491487337E-2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2.480921418584952</v>
      </c>
      <c r="L33" s="50">
        <f t="shared" si="2"/>
        <v>1.9728443788905725</v>
      </c>
      <c r="M33" s="51">
        <f t="shared" si="3"/>
        <v>8.5245075955079352E-3</v>
      </c>
      <c r="N33" s="52">
        <f t="shared" si="0"/>
        <v>0.99270576679480116</v>
      </c>
      <c r="O33">
        <f t="shared" si="1"/>
        <v>3.1966903483154757E-2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2.480921418584952</v>
      </c>
      <c r="L34" s="50">
        <f t="shared" si="2"/>
        <v>1.9728443788905725</v>
      </c>
      <c r="M34" s="51">
        <f t="shared" si="3"/>
        <v>4.190424357437883E-3</v>
      </c>
      <c r="N34" s="52">
        <f t="shared" si="0"/>
        <v>0.99689619115223904</v>
      </c>
      <c r="O34">
        <f t="shared" si="1"/>
        <v>1.6761697429751532E-2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2.480921418584952</v>
      </c>
      <c r="L35" s="50">
        <f t="shared" si="2"/>
        <v>1.9728443788905725</v>
      </c>
      <c r="M35" s="51">
        <f t="shared" si="3"/>
        <v>1.8881337983822633E-3</v>
      </c>
      <c r="N35" s="52">
        <f t="shared" si="0"/>
        <v>0.99878432495062131</v>
      </c>
      <c r="O35">
        <f t="shared" si="1"/>
        <v>8.0245686431246188E-3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2.480921418584952</v>
      </c>
      <c r="L36" s="50">
        <f t="shared" si="5"/>
        <v>1.9728443788905725</v>
      </c>
      <c r="M36" s="51">
        <f t="shared" si="3"/>
        <v>7.7847312226775323E-4</v>
      </c>
      <c r="N36" s="52">
        <f t="shared" si="0"/>
        <v>0.99956279807288906</v>
      </c>
      <c r="O36">
        <f t="shared" si="1"/>
        <v>3.5031290502048895E-3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2.480921418584952</v>
      </c>
      <c r="L37" s="50">
        <f t="shared" si="5"/>
        <v>1.9728443788905725</v>
      </c>
      <c r="M37" s="51">
        <f t="shared" si="3"/>
        <v>2.9317106596393749E-4</v>
      </c>
      <c r="N37" s="52">
        <f t="shared" si="0"/>
        <v>0.999855969138853</v>
      </c>
      <c r="O37">
        <f t="shared" si="1"/>
        <v>1.3925625633287031E-3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2.480921418584952</v>
      </c>
      <c r="L38" s="50">
        <f t="shared" si="5"/>
        <v>1.9728443788905725</v>
      </c>
      <c r="M38" s="51">
        <f t="shared" si="3"/>
        <v>1.0066636761885128E-4</v>
      </c>
      <c r="N38" s="52">
        <f t="shared" si="0"/>
        <v>0.99995663550647185</v>
      </c>
      <c r="O38">
        <f t="shared" si="1"/>
        <v>5.0333183809425641E-4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2.480921418584952</v>
      </c>
      <c r="L39" s="50">
        <f t="shared" si="5"/>
        <v>1.9728443788905725</v>
      </c>
      <c r="M39" s="51">
        <f t="shared" si="3"/>
        <v>3.1459158510549479E-5</v>
      </c>
      <c r="N39" s="52">
        <f t="shared" si="0"/>
        <v>0.9999880946649824</v>
      </c>
      <c r="O39">
        <f t="shared" si="1"/>
        <v>1.6516058218038476E-4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2.480921418584952</v>
      </c>
      <c r="L40" s="50">
        <f t="shared" si="5"/>
        <v>1.9728443788905725</v>
      </c>
      <c r="M40" s="51">
        <f t="shared" si="3"/>
        <v>8.9314373217241894E-6</v>
      </c>
      <c r="N40" s="52">
        <f t="shared" si="0"/>
        <v>0.99999702610230412</v>
      </c>
      <c r="O40">
        <f t="shared" si="1"/>
        <v>4.9122905269483041E-5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2.480921418584952</v>
      </c>
      <c r="L41" s="50">
        <f t="shared" si="5"/>
        <v>1.9728443788905725</v>
      </c>
      <c r="M41" s="51">
        <f t="shared" si="3"/>
        <v>2.2994330579617639E-6</v>
      </c>
      <c r="N41" s="52">
        <f t="shared" si="0"/>
        <v>0.99999932553536208</v>
      </c>
      <c r="O41">
        <f t="shared" si="1"/>
        <v>1.3221740083280142E-5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2.480921418584952</v>
      </c>
      <c r="L42" s="50">
        <f t="shared" si="5"/>
        <v>1.9728443788905725</v>
      </c>
      <c r="M42" s="51">
        <f t="shared" si="3"/>
        <v>5.3587381787512101E-7</v>
      </c>
      <c r="N42" s="52">
        <f t="shared" si="0"/>
        <v>0.99999986140917996</v>
      </c>
      <c r="O42">
        <f t="shared" si="1"/>
        <v>3.215242907250726E-6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2.480921418584952</v>
      </c>
      <c r="L43" s="50">
        <f t="shared" si="5"/>
        <v>1.9728443788905725</v>
      </c>
      <c r="M43" s="51">
        <f t="shared" si="3"/>
        <v>1.128415170192909E-7</v>
      </c>
      <c r="N43" s="52">
        <f t="shared" si="0"/>
        <v>0.99999997425069698</v>
      </c>
      <c r="O43">
        <f t="shared" si="1"/>
        <v>7.0525948137056815E-7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2.480921418584952</v>
      </c>
      <c r="L44" s="50">
        <f t="shared" si="5"/>
        <v>1.9728443788905725</v>
      </c>
      <c r="M44" s="51">
        <f t="shared" si="3"/>
        <v>2.1432275509880583E-8</v>
      </c>
      <c r="N44" s="52">
        <f t="shared" si="0"/>
        <v>0.99999999568297249</v>
      </c>
      <c r="O44">
        <f t="shared" si="1"/>
        <v>1.3930979081422379E-7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2.480921418584952</v>
      </c>
      <c r="L45" s="50">
        <f t="shared" si="5"/>
        <v>1.9728443788905725</v>
      </c>
      <c r="M45" s="51">
        <f t="shared" si="3"/>
        <v>3.6651846002655475E-9</v>
      </c>
      <c r="N45" s="52">
        <f t="shared" si="0"/>
        <v>0.99999999934815709</v>
      </c>
      <c r="O45">
        <f t="shared" si="1"/>
        <v>2.4739996051792446E-8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2.480921418584952</v>
      </c>
      <c r="L46" s="50">
        <f t="shared" si="5"/>
        <v>1.9728443788905725</v>
      </c>
      <c r="M46" s="51">
        <f t="shared" si="3"/>
        <v>5.6337068343736973E-10</v>
      </c>
      <c r="N46" s="52">
        <f t="shared" si="0"/>
        <v>0.99999999991152777</v>
      </c>
      <c r="O46">
        <f t="shared" si="1"/>
        <v>3.9435947840615881E-9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2.480921418584952</v>
      </c>
      <c r="L47" s="50">
        <f t="shared" si="5"/>
        <v>1.9728443788905725</v>
      </c>
      <c r="M47" s="51">
        <f t="shared" si="3"/>
        <v>7.7698625311484193E-11</v>
      </c>
      <c r="N47" s="52">
        <f t="shared" si="0"/>
        <v>0.9999999999892264</v>
      </c>
      <c r="O47">
        <f t="shared" si="1"/>
        <v>5.633150335082604E-10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2.480921418584952</v>
      </c>
      <c r="L48" s="50">
        <f t="shared" si="5"/>
        <v>1.9728443788905725</v>
      </c>
      <c r="M48" s="51">
        <f t="shared" si="3"/>
        <v>9.5986552040017159E-12</v>
      </c>
      <c r="N48" s="52">
        <f t="shared" si="0"/>
        <v>0.99999999999882505</v>
      </c>
      <c r="O48">
        <f t="shared" si="1"/>
        <v>7.1989914030012869E-11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2.480921418584952</v>
      </c>
      <c r="L49" s="50">
        <f t="shared" si="5"/>
        <v>1.9728443788905725</v>
      </c>
      <c r="M49" s="51">
        <f t="shared" si="3"/>
        <v>1.060374010819487E-12</v>
      </c>
      <c r="N49" s="52">
        <f t="shared" si="0"/>
        <v>0.99999999999988542</v>
      </c>
      <c r="O49">
        <f t="shared" si="1"/>
        <v>8.2178985838510243E-12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2.480921418584952</v>
      </c>
      <c r="L50" s="50">
        <f t="shared" si="5"/>
        <v>1.9728443788905725</v>
      </c>
      <c r="M50" s="51">
        <f t="shared" si="3"/>
        <v>1.0458300891968975E-13</v>
      </c>
      <c r="N50" s="52">
        <f>WEIBULL(J50,K50,L50,TRUE)</f>
        <v>0.99999999999999001</v>
      </c>
      <c r="O50">
        <f t="shared" si="1"/>
        <v>8.3666407135751797E-13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2.480921418584952</v>
      </c>
      <c r="L51" s="50">
        <f t="shared" si="5"/>
        <v>1.9728443788905725</v>
      </c>
      <c r="M51" s="51">
        <f t="shared" si="3"/>
        <v>9.2148511043887993E-15</v>
      </c>
      <c r="N51" s="52">
        <f t="shared" ref="N51:N62" si="6">WEIBULL(J51,K51,L51,TRUE)</f>
        <v>0.99999999999999922</v>
      </c>
      <c r="O51">
        <f t="shared" si="1"/>
        <v>7.6022521611207594E-14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2.480921418584952</v>
      </c>
      <c r="L52" s="50">
        <f t="shared" si="7"/>
        <v>1.9728443788905725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2.480921418584952</v>
      </c>
      <c r="L53" s="50">
        <f t="shared" si="7"/>
        <v>1.9728443788905725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2.480921418584952</v>
      </c>
      <c r="L54" s="50">
        <f t="shared" si="7"/>
        <v>1.9728443788905725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2.480921418584952</v>
      </c>
      <c r="L55" s="50">
        <f t="shared" si="7"/>
        <v>1.9728443788905725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2.480921418584952</v>
      </c>
      <c r="L56" s="50">
        <f t="shared" si="7"/>
        <v>1.9728443788905725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2.480921418584952</v>
      </c>
      <c r="L57" s="50">
        <f t="shared" si="7"/>
        <v>1.9728443788905725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2.480921418584952</v>
      </c>
      <c r="L58" s="50">
        <f t="shared" si="7"/>
        <v>1.9728443788905725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2.480921418584952</v>
      </c>
      <c r="L59" s="50">
        <f t="shared" si="7"/>
        <v>1.9728443788905725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2.480921418584952</v>
      </c>
      <c r="L60" s="50">
        <f t="shared" si="7"/>
        <v>1.9728443788905725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2.480921418584952</v>
      </c>
      <c r="L61" s="50">
        <f t="shared" si="7"/>
        <v>1.9728443788905725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2.480921418584952</v>
      </c>
      <c r="L62" s="50">
        <f t="shared" si="7"/>
        <v>1.9728443788905725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>
  <dimension ref="A1:O85"/>
  <sheetViews>
    <sheetView topLeftCell="C4" workbookViewId="0">
      <selection activeCell="I10" sqref="I10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8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1.8979607633507691</v>
      </c>
      <c r="I2" s="56">
        <f>G2-I9</f>
        <v>0.12475131697059094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Récapitulatif!J3</f>
        <v>2.1619061817436549</v>
      </c>
      <c r="L3" s="67">
        <f>Récapitulatif!K3</f>
        <v>3.5127526064074051</v>
      </c>
      <c r="M3" s="67">
        <f>Récapitulatif!L3</f>
        <v>1.9457708871662234</v>
      </c>
    </row>
    <row r="4" spans="1:13" ht="18.75">
      <c r="A4" s="7"/>
      <c r="B4" s="22" t="s">
        <v>22</v>
      </c>
      <c r="C4" s="62">
        <f>L14</f>
        <v>2.8185087186494568</v>
      </c>
      <c r="D4" s="9" t="s">
        <v>23</v>
      </c>
      <c r="E4" s="62">
        <f>K14</f>
        <v>1.9905872092104615</v>
      </c>
      <c r="F4" s="8"/>
      <c r="G4" s="8"/>
      <c r="H4" s="8"/>
      <c r="I4" s="8"/>
      <c r="J4" s="3" t="s">
        <v>9</v>
      </c>
      <c r="K4" s="67">
        <f>Récapitulatif!J4</f>
        <v>2.1679370078010947</v>
      </c>
      <c r="L4" s="67">
        <f>Récapitulatif!K4</f>
        <v>3.1855113534320991</v>
      </c>
      <c r="M4" s="67">
        <f>Récapitulatif!L4</f>
        <v>1.9415386374028378</v>
      </c>
    </row>
    <row r="5" spans="1:13" ht="15.75">
      <c r="A5" s="11" t="s">
        <v>24</v>
      </c>
      <c r="B5" s="23" t="s">
        <v>25</v>
      </c>
      <c r="C5" s="31">
        <f>1+2/C4</f>
        <v>1.7095951084935224</v>
      </c>
      <c r="D5" s="7"/>
      <c r="E5" s="7"/>
      <c r="F5" s="8"/>
      <c r="G5" s="8"/>
      <c r="H5" s="8"/>
      <c r="I5" s="8"/>
      <c r="J5" s="3" t="s">
        <v>10</v>
      </c>
      <c r="K5" s="67">
        <f>Récapitulatif!J5</f>
        <v>2.1929193123343618</v>
      </c>
      <c r="L5" s="67">
        <f>Récapitulatif!K5</f>
        <v>3.1537922609655382</v>
      </c>
      <c r="M5" s="67">
        <f>Récapitulatif!L5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Récapitulatif!J6</f>
        <v>2.0741135454178008</v>
      </c>
      <c r="L6" s="67">
        <f>Récapitulatif!K6</f>
        <v>2.7112800039065963</v>
      </c>
      <c r="M6" s="67">
        <f>Récapitulatif!L6</f>
        <v>1.8449966193373881</v>
      </c>
    </row>
    <row r="7" spans="1:13" ht="15.75">
      <c r="A7" s="7"/>
      <c r="B7" s="25">
        <f>1+1/(12*C5)+1/(288*C5*C5)-139/(51840*C5*C5*C5)</f>
        <v>1.0493958736429148</v>
      </c>
      <c r="C7" s="13" t="s">
        <v>26</v>
      </c>
      <c r="D7" s="12"/>
      <c r="E7" s="12"/>
      <c r="J7" s="3" t="s">
        <v>12</v>
      </c>
      <c r="K7" s="67">
        <f>Récapitulatif!J7</f>
        <v>2.0812645129552791</v>
      </c>
      <c r="L7" s="67">
        <f>Récapitulatif!K7</f>
        <v>3.1236231932986618</v>
      </c>
      <c r="M7" s="67">
        <f>Récapitulatif!L7</f>
        <v>1.8621820615795657</v>
      </c>
    </row>
    <row r="8" spans="1:13" ht="15.75">
      <c r="A8" s="7"/>
      <c r="B8" s="26">
        <f>EXP(-C5)</f>
        <v>0.18093903846767584</v>
      </c>
      <c r="C8" s="14"/>
      <c r="D8" s="7"/>
      <c r="E8" s="7"/>
      <c r="G8" s="96"/>
      <c r="I8" s="15" t="s">
        <v>50</v>
      </c>
      <c r="J8" s="3" t="s">
        <v>13</v>
      </c>
      <c r="K8" s="67">
        <f>Récapitulatif!J8</f>
        <v>1.9914087789660555</v>
      </c>
      <c r="L8" s="67">
        <f>Récapitulatif!K8</f>
        <v>3.0386161280093082</v>
      </c>
      <c r="M8" s="67">
        <f>Récapitulatif!L8</f>
        <v>1.7795307443365633</v>
      </c>
    </row>
    <row r="9" spans="1:13" ht="15.75">
      <c r="A9" s="7"/>
      <c r="B9" s="27">
        <f>POWER(C5,C5-1)</f>
        <v>1.4630525409978594</v>
      </c>
      <c r="C9" s="16"/>
      <c r="D9" s="7"/>
      <c r="E9" s="7"/>
      <c r="F9" s="20">
        <f>E20/I9</f>
        <v>0.38421259520569451</v>
      </c>
      <c r="G9" s="97"/>
      <c r="I9" s="63">
        <f>M14</f>
        <v>1.7732094463801782</v>
      </c>
      <c r="J9" s="3" t="s">
        <v>14</v>
      </c>
      <c r="K9" s="67">
        <f>Récapitulatif!J9</f>
        <v>1.9816396706193411</v>
      </c>
      <c r="L9" s="67">
        <f>Récapitulatif!K9</f>
        <v>3.1395675391135263</v>
      </c>
      <c r="M9" s="67">
        <f>Récapitulatif!L9</f>
        <v>1.7734685255597809</v>
      </c>
    </row>
    <row r="10" spans="1:13" ht="15.75">
      <c r="A10" s="7"/>
      <c r="B10" s="28">
        <f>SQRT(C5*2*22/7)</f>
        <v>3.278113237251727</v>
      </c>
      <c r="C10" s="17"/>
      <c r="D10" s="7"/>
      <c r="E10" s="7"/>
      <c r="G10" s="97"/>
      <c r="J10" s="3" t="s">
        <v>15</v>
      </c>
      <c r="K10" s="67">
        <f>Récapitulatif!J10</f>
        <v>1.9590605042987337</v>
      </c>
      <c r="L10" s="67">
        <f>Récapitulatif!K10</f>
        <v>2.4761770122387752</v>
      </c>
      <c r="M10" s="67">
        <f>Récapitulatif!L10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1.5562891085896851E-2</v>
      </c>
      <c r="H11" s="60" t="s">
        <v>45</v>
      </c>
      <c r="I11" s="60"/>
      <c r="J11" s="3" t="s">
        <v>16</v>
      </c>
      <c r="K11" s="67">
        <f>Récapitulatif!J11</f>
        <v>1.7837832332335157</v>
      </c>
      <c r="L11" s="67">
        <f>Récapitulatif!K11</f>
        <v>2.8567194441642942</v>
      </c>
      <c r="M11" s="67">
        <f>Récapitulatif!L11</f>
        <v>1.5898268398268449</v>
      </c>
    </row>
    <row r="12" spans="1:13" ht="21">
      <c r="A12" s="4" t="s">
        <v>27</v>
      </c>
      <c r="B12" s="29">
        <f>B7*B8*B9*B10</f>
        <v>0.910658413826409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0">
        <f>SQRT(G12)</f>
        <v>0</v>
      </c>
      <c r="J12" s="3" t="s">
        <v>17</v>
      </c>
      <c r="K12" s="67">
        <f>Récapitulatif!J12</f>
        <v>1.9682529629574681</v>
      </c>
      <c r="L12" s="67">
        <f>Récapitulatif!K12</f>
        <v>2.6459825585540955</v>
      </c>
      <c r="M12" s="67">
        <f>Récapitulatif!L12</f>
        <v>1.7494152046783538</v>
      </c>
    </row>
    <row r="13" spans="1:13" ht="18.75">
      <c r="A13" s="7"/>
      <c r="B13" s="22" t="s">
        <v>22</v>
      </c>
      <c r="C13" s="10">
        <f>C4</f>
        <v>2.8185087186494568</v>
      </c>
      <c r="D13" s="9" t="s">
        <v>23</v>
      </c>
      <c r="E13" s="10">
        <f>E4</f>
        <v>1.9905872092104615</v>
      </c>
      <c r="F13" t="s">
        <v>43</v>
      </c>
      <c r="G13" s="57">
        <f>(H17-G2)*(H17-G2)</f>
        <v>1.5562891085896851E-2</v>
      </c>
      <c r="H13" s="60" t="s">
        <v>47</v>
      </c>
      <c r="I13" s="61">
        <f>1-G12/G13</f>
        <v>1</v>
      </c>
      <c r="J13" s="3" t="s">
        <v>18</v>
      </c>
      <c r="K13" s="67">
        <f>Récapitulatif!J13</f>
        <v>1.9728443788905725</v>
      </c>
      <c r="L13" s="67">
        <f>Récapitulatif!K13</f>
        <v>2.480921418584952</v>
      </c>
      <c r="M13" s="67">
        <f>Récapitulatif!L13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1.3547975542467612</v>
      </c>
      <c r="D14" s="7"/>
      <c r="E14" s="7"/>
      <c r="F14" s="99" t="s">
        <v>32</v>
      </c>
      <c r="G14" s="100"/>
      <c r="H14" s="59">
        <f>E13*E13*(B12-B20)</f>
        <v>0.46415525096300181</v>
      </c>
      <c r="J14" s="3" t="s">
        <v>19</v>
      </c>
      <c r="K14" s="67">
        <f>Récapitulatif!J14</f>
        <v>1.9905872092104615</v>
      </c>
      <c r="L14" s="67">
        <f>Récapitulatif!K14</f>
        <v>2.8185087186494568</v>
      </c>
      <c r="M14" s="67">
        <f>Récapitulatif!L14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Récapitulatif!J15</f>
        <v>2.0271431082023619</v>
      </c>
      <c r="L15" s="67">
        <f>Récapitulatif!K15</f>
        <v>2.9286210197770592</v>
      </c>
      <c r="M15" s="67">
        <f>Récapitulatif!L15</f>
        <v>1.809278652257581</v>
      </c>
    </row>
    <row r="16" spans="1:13">
      <c r="A16" s="7"/>
      <c r="B16" s="25">
        <f>1+1/(12*C14)+1/(288*C14*C14)-139/(51840*C14*C14*C14)</f>
        <v>1.0623232653230004</v>
      </c>
      <c r="C16" s="13" t="s">
        <v>26</v>
      </c>
      <c r="D16" s="12"/>
      <c r="E16" s="12"/>
    </row>
    <row r="17" spans="1:15" ht="21">
      <c r="A17" s="7"/>
      <c r="B17" s="26">
        <f>EXP(-C14)</f>
        <v>0.25799952007239607</v>
      </c>
      <c r="C17" s="14"/>
      <c r="D17" s="7"/>
      <c r="E17" s="7"/>
      <c r="F17" s="99" t="s">
        <v>51</v>
      </c>
      <c r="G17" s="100"/>
      <c r="H17" s="35">
        <f>E13*B21</f>
        <v>1.7732094463801782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1.1137525618102442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2.8185087186494568</v>
      </c>
      <c r="L18" s="54">
        <f>E4</f>
        <v>1.9905872092104615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2.9181964191910801</v>
      </c>
      <c r="C19" s="17"/>
      <c r="D19" s="7"/>
      <c r="E19" s="7"/>
      <c r="F19" s="33"/>
      <c r="G19" s="34"/>
      <c r="J19" s="7">
        <v>0.25</v>
      </c>
      <c r="K19" s="50">
        <f>K18</f>
        <v>2.8185087186494568</v>
      </c>
      <c r="L19" s="50">
        <f>L18</f>
        <v>1.9905872092104615</v>
      </c>
      <c r="M19" s="51">
        <f>N19-N18</f>
        <v>2.8825763824705808E-3</v>
      </c>
      <c r="N19" s="52">
        <f t="shared" ref="N19:N49" si="0">WEIBULL(J19,K19,L19,TRUE)</f>
        <v>2.8825763824705808E-3</v>
      </c>
      <c r="O19">
        <f t="shared" ref="O19:O62" si="1">J19*M19</f>
        <v>7.206440956176452E-4</v>
      </c>
    </row>
    <row r="20" spans="1:15" ht="21">
      <c r="A20" s="4" t="s">
        <v>29</v>
      </c>
      <c r="B20" s="29">
        <f>B21*B21</f>
        <v>0.79351959251063464</v>
      </c>
      <c r="C20" s="88" t="s">
        <v>30</v>
      </c>
      <c r="D20" s="89"/>
      <c r="E20" s="10">
        <f>E13*SQRT(B12-B20)</f>
        <v>0.68128940323698106</v>
      </c>
      <c r="F20" s="34"/>
      <c r="G20" s="34"/>
      <c r="J20" s="7">
        <v>0.5</v>
      </c>
      <c r="K20" s="50">
        <f t="shared" ref="K20:L35" si="2">K19</f>
        <v>2.8185087186494568</v>
      </c>
      <c r="L20" s="50">
        <f t="shared" si="2"/>
        <v>1.9905872092104615</v>
      </c>
      <c r="M20" s="51">
        <f t="shared" ref="M20:M62" si="3">N20-N19</f>
        <v>1.7275482278036325E-2</v>
      </c>
      <c r="N20" s="52">
        <f t="shared" si="0"/>
        <v>2.0158058660506906E-2</v>
      </c>
      <c r="O20">
        <f t="shared" si="1"/>
        <v>8.6377411390181624E-3</v>
      </c>
    </row>
    <row r="21" spans="1:15" ht="21">
      <c r="A21" s="4" t="s">
        <v>31</v>
      </c>
      <c r="B21" s="29">
        <f>B16*B17*B18*B19</f>
        <v>0.89079716687393806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2.8185087186494568</v>
      </c>
      <c r="L21" s="50">
        <f t="shared" si="2"/>
        <v>1.9905872092104615</v>
      </c>
      <c r="M21" s="51">
        <f t="shared" si="3"/>
        <v>4.1698580169901356E-2</v>
      </c>
      <c r="N21" s="52">
        <f t="shared" si="0"/>
        <v>6.1856638830408261E-2</v>
      </c>
      <c r="O21">
        <f t="shared" si="1"/>
        <v>3.1273935127426017E-2</v>
      </c>
    </row>
    <row r="22" spans="1:15">
      <c r="J22" s="7">
        <v>1</v>
      </c>
      <c r="K22" s="50">
        <f t="shared" si="2"/>
        <v>2.8185087186494568</v>
      </c>
      <c r="L22" s="50">
        <f t="shared" si="2"/>
        <v>1.9905872092104615</v>
      </c>
      <c r="M22" s="51">
        <f t="shared" si="3"/>
        <v>7.1956288471002217E-2</v>
      </c>
      <c r="N22" s="52">
        <f t="shared" si="0"/>
        <v>0.13381292730141048</v>
      </c>
      <c r="O22">
        <f t="shared" si="1"/>
        <v>7.1956288471002217E-2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2.8185087186494568</v>
      </c>
      <c r="L23" s="50">
        <f t="shared" si="2"/>
        <v>1.9905872092104615</v>
      </c>
      <c r="M23" s="51">
        <f t="shared" si="3"/>
        <v>0.10237925633093004</v>
      </c>
      <c r="N23" s="52">
        <f t="shared" si="0"/>
        <v>0.23619218363234051</v>
      </c>
      <c r="O23">
        <f t="shared" si="1"/>
        <v>0.12797407041366254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1.8979607633507691</v>
      </c>
      <c r="J24" s="7">
        <f t="shared" ref="J24:J55" si="4">J23+0.25</f>
        <v>1.5</v>
      </c>
      <c r="K24" s="50">
        <f t="shared" si="2"/>
        <v>2.8185087186494568</v>
      </c>
      <c r="L24" s="50">
        <f t="shared" si="2"/>
        <v>1.9905872092104615</v>
      </c>
      <c r="M24" s="51">
        <f t="shared" si="3"/>
        <v>0.12645794790651876</v>
      </c>
      <c r="N24" s="52">
        <f t="shared" si="0"/>
        <v>0.36265013153885928</v>
      </c>
      <c r="O24">
        <f t="shared" si="1"/>
        <v>0.18968692185977815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2.8185087186494568</v>
      </c>
      <c r="L25" s="50">
        <f t="shared" si="2"/>
        <v>1.9905872092104615</v>
      </c>
      <c r="M25" s="51">
        <f t="shared" si="3"/>
        <v>0.13854612893362861</v>
      </c>
      <c r="N25" s="52">
        <f t="shared" si="0"/>
        <v>0.50119626047248789</v>
      </c>
      <c r="O25">
        <f t="shared" si="1"/>
        <v>0.24245572563385007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2.8185087186494568</v>
      </c>
      <c r="L26" s="50">
        <f t="shared" si="2"/>
        <v>1.9905872092104615</v>
      </c>
      <c r="M26" s="51">
        <f t="shared" si="3"/>
        <v>0.1358156001818468</v>
      </c>
      <c r="N26" s="52">
        <f t="shared" si="0"/>
        <v>0.63701186065433468</v>
      </c>
      <c r="O26">
        <f t="shared" si="1"/>
        <v>0.27163120036369359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2.8185087186494568</v>
      </c>
      <c r="L27" s="50">
        <f t="shared" si="2"/>
        <v>1.9905872092104615</v>
      </c>
      <c r="M27" s="51">
        <f t="shared" si="3"/>
        <v>0.11942268691568092</v>
      </c>
      <c r="N27" s="52">
        <f t="shared" si="0"/>
        <v>0.7564345475700156</v>
      </c>
      <c r="O27">
        <f t="shared" si="1"/>
        <v>0.26870104556028207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2.8185087186494568</v>
      </c>
      <c r="L28" s="50">
        <f t="shared" si="2"/>
        <v>1.9905872092104615</v>
      </c>
      <c r="M28" s="51">
        <f t="shared" si="3"/>
        <v>9.4103237600069001E-2</v>
      </c>
      <c r="N28" s="52">
        <f t="shared" si="0"/>
        <v>0.8505377851700846</v>
      </c>
      <c r="O28">
        <f t="shared" si="1"/>
        <v>0.2352580940001725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2.8185087186494568</v>
      </c>
      <c r="L29" s="50">
        <f t="shared" si="2"/>
        <v>1.9905872092104615</v>
      </c>
      <c r="M29" s="51">
        <f t="shared" si="3"/>
        <v>6.6258420384427863E-2</v>
      </c>
      <c r="N29" s="52">
        <f t="shared" si="0"/>
        <v>0.91679620555451247</v>
      </c>
      <c r="O29">
        <f t="shared" si="1"/>
        <v>0.18221065605717662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2.8185087186494568</v>
      </c>
      <c r="L30" s="50">
        <f t="shared" si="2"/>
        <v>1.9905872092104615</v>
      </c>
      <c r="M30" s="51">
        <f t="shared" si="3"/>
        <v>4.1515177482425281E-2</v>
      </c>
      <c r="N30" s="52">
        <f t="shared" si="0"/>
        <v>0.95831138303693775</v>
      </c>
      <c r="O30">
        <f t="shared" si="1"/>
        <v>0.12454553244727584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2.8185087186494568</v>
      </c>
      <c r="L31" s="50">
        <f t="shared" si="2"/>
        <v>1.9905872092104615</v>
      </c>
      <c r="M31" s="51">
        <f t="shared" si="3"/>
        <v>2.3034380350623773E-2</v>
      </c>
      <c r="N31" s="52">
        <f t="shared" si="0"/>
        <v>0.98134576338756152</v>
      </c>
      <c r="O31">
        <f t="shared" si="1"/>
        <v>7.4861736139527263E-2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2.8185087186494568</v>
      </c>
      <c r="L32" s="50">
        <f t="shared" si="2"/>
        <v>1.9905872092104615</v>
      </c>
      <c r="M32" s="51">
        <f t="shared" si="3"/>
        <v>1.1256532799510777E-2</v>
      </c>
      <c r="N32" s="52">
        <f t="shared" si="0"/>
        <v>0.9926022961870723</v>
      </c>
      <c r="O32">
        <f t="shared" si="1"/>
        <v>3.9397864798287718E-2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2.8185087186494568</v>
      </c>
      <c r="L33" s="50">
        <f t="shared" si="2"/>
        <v>1.9905872092104615</v>
      </c>
      <c r="M33" s="51">
        <f t="shared" si="3"/>
        <v>4.8172511034879628E-3</v>
      </c>
      <c r="N33" s="52">
        <f t="shared" si="0"/>
        <v>0.99741954729056026</v>
      </c>
      <c r="O33">
        <f t="shared" si="1"/>
        <v>1.8064691638079861E-2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2.8185087186494568</v>
      </c>
      <c r="L34" s="50">
        <f t="shared" si="2"/>
        <v>1.9905872092104615</v>
      </c>
      <c r="M34" s="51">
        <f t="shared" si="3"/>
        <v>1.7946079762264366E-3</v>
      </c>
      <c r="N34" s="52">
        <f t="shared" si="0"/>
        <v>0.9992141552667867</v>
      </c>
      <c r="O34">
        <f t="shared" si="1"/>
        <v>7.1784319049057466E-3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2.8185087186494568</v>
      </c>
      <c r="L35" s="50">
        <f t="shared" si="2"/>
        <v>1.9905872092104615</v>
      </c>
      <c r="M35" s="51">
        <f t="shared" si="3"/>
        <v>5.7843896074705192E-4</v>
      </c>
      <c r="N35" s="52">
        <f t="shared" si="0"/>
        <v>0.99979259422753375</v>
      </c>
      <c r="O35">
        <f t="shared" si="1"/>
        <v>2.4583655831749707E-3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2.8185087186494568</v>
      </c>
      <c r="L36" s="50">
        <f t="shared" si="5"/>
        <v>1.9905872092104615</v>
      </c>
      <c r="M36" s="51">
        <f t="shared" si="3"/>
        <v>1.6030959211343898E-4</v>
      </c>
      <c r="N36" s="52">
        <f t="shared" si="0"/>
        <v>0.99995290381964719</v>
      </c>
      <c r="O36">
        <f t="shared" si="1"/>
        <v>7.2139316451047542E-4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2.8185087186494568</v>
      </c>
      <c r="L37" s="50">
        <f t="shared" si="5"/>
        <v>1.9905872092104615</v>
      </c>
      <c r="M37" s="51">
        <f t="shared" si="3"/>
        <v>3.796130938404918E-5</v>
      </c>
      <c r="N37" s="52">
        <f t="shared" si="0"/>
        <v>0.99999086512903124</v>
      </c>
      <c r="O37">
        <f t="shared" si="1"/>
        <v>1.803162195742336E-4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2.8185087186494568</v>
      </c>
      <c r="L38" s="50">
        <f t="shared" si="5"/>
        <v>1.9905872092104615</v>
      </c>
      <c r="M38" s="51">
        <f t="shared" si="3"/>
        <v>7.6321664570500047E-6</v>
      </c>
      <c r="N38" s="52">
        <f t="shared" si="0"/>
        <v>0.99999849729548829</v>
      </c>
      <c r="O38">
        <f t="shared" si="1"/>
        <v>3.8160832285250024E-5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2.8185087186494568</v>
      </c>
      <c r="L39" s="50">
        <f t="shared" si="5"/>
        <v>1.9905872092104615</v>
      </c>
      <c r="M39" s="51">
        <f t="shared" si="3"/>
        <v>1.294528233830583E-6</v>
      </c>
      <c r="N39" s="52">
        <f t="shared" si="0"/>
        <v>0.99999979182372212</v>
      </c>
      <c r="O39">
        <f t="shared" si="1"/>
        <v>6.7962732276105609E-6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2.8185087186494568</v>
      </c>
      <c r="L40" s="50">
        <f t="shared" si="5"/>
        <v>1.9905872092104615</v>
      </c>
      <c r="M40" s="51">
        <f t="shared" si="3"/>
        <v>1.8405861956782843E-7</v>
      </c>
      <c r="N40" s="52">
        <f t="shared" si="0"/>
        <v>0.99999997588234169</v>
      </c>
      <c r="O40">
        <f t="shared" si="1"/>
        <v>1.0123224076230564E-6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2.8185087186494568</v>
      </c>
      <c r="L41" s="50">
        <f t="shared" si="5"/>
        <v>1.9905872092104615</v>
      </c>
      <c r="M41" s="51">
        <f t="shared" si="3"/>
        <v>2.1797213478613742E-8</v>
      </c>
      <c r="N41" s="52">
        <f t="shared" si="0"/>
        <v>0.99999999767955516</v>
      </c>
      <c r="O41">
        <f t="shared" si="1"/>
        <v>1.2533397750202901E-7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2.8185087186494568</v>
      </c>
      <c r="L42" s="50">
        <f t="shared" si="5"/>
        <v>1.9905872092104615</v>
      </c>
      <c r="M42" s="51">
        <f t="shared" si="3"/>
        <v>2.1363039115485094E-9</v>
      </c>
      <c r="N42" s="52">
        <f t="shared" si="0"/>
        <v>0.99999999981585908</v>
      </c>
      <c r="O42">
        <f t="shared" si="1"/>
        <v>1.2817823469291056E-8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2.8185087186494568</v>
      </c>
      <c r="L43" s="50">
        <f t="shared" si="5"/>
        <v>1.9905872092104615</v>
      </c>
      <c r="M43" s="51">
        <f t="shared" si="3"/>
        <v>1.7217061110130771E-10</v>
      </c>
      <c r="N43" s="52">
        <f t="shared" si="0"/>
        <v>0.99999999998802969</v>
      </c>
      <c r="O43">
        <f t="shared" si="1"/>
        <v>1.0760663193831732E-9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2.8185087186494568</v>
      </c>
      <c r="L44" s="50">
        <f t="shared" si="5"/>
        <v>1.9905872092104615</v>
      </c>
      <c r="M44" s="51">
        <f t="shared" si="3"/>
        <v>1.1337153438262249E-11</v>
      </c>
      <c r="N44" s="52">
        <f t="shared" si="0"/>
        <v>0.99999999999936684</v>
      </c>
      <c r="O44">
        <f t="shared" si="1"/>
        <v>7.3691497348704615E-11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2.8185087186494568</v>
      </c>
      <c r="L45" s="50">
        <f t="shared" si="5"/>
        <v>1.9905872092104615</v>
      </c>
      <c r="M45" s="51">
        <f t="shared" si="3"/>
        <v>6.0607074914287296E-13</v>
      </c>
      <c r="N45" s="52">
        <f t="shared" si="0"/>
        <v>0.99999999999997291</v>
      </c>
      <c r="O45">
        <f t="shared" si="1"/>
        <v>4.0909775567143924E-12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2.8185087186494568</v>
      </c>
      <c r="L46" s="50">
        <f t="shared" si="5"/>
        <v>1.9905872092104615</v>
      </c>
      <c r="M46" s="51">
        <f t="shared" si="3"/>
        <v>2.6201263381153694E-14</v>
      </c>
      <c r="N46" s="52">
        <f t="shared" si="0"/>
        <v>0.99999999999999911</v>
      </c>
      <c r="O46">
        <f t="shared" si="1"/>
        <v>1.8340884366807586E-13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2.8185087186494568</v>
      </c>
      <c r="L47" s="50">
        <f t="shared" si="5"/>
        <v>1.9905872092104615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2.8185087186494568</v>
      </c>
      <c r="L48" s="50">
        <f t="shared" si="5"/>
        <v>1.9905872092104615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2.8185087186494568</v>
      </c>
      <c r="L49" s="50">
        <f t="shared" si="5"/>
        <v>1.9905872092104615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2.8185087186494568</v>
      </c>
      <c r="L50" s="50">
        <f t="shared" si="5"/>
        <v>1.9905872092104615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2.8185087186494568</v>
      </c>
      <c r="L51" s="50">
        <f t="shared" si="5"/>
        <v>1.9905872092104615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2.8185087186494568</v>
      </c>
      <c r="L52" s="50">
        <f t="shared" si="7"/>
        <v>1.9905872092104615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2.8185087186494568</v>
      </c>
      <c r="L53" s="50">
        <f t="shared" si="7"/>
        <v>1.9905872092104615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2.8185087186494568</v>
      </c>
      <c r="L54" s="50">
        <f t="shared" si="7"/>
        <v>1.9905872092104615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2.8185087186494568</v>
      </c>
      <c r="L55" s="50">
        <f t="shared" si="7"/>
        <v>1.9905872092104615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2.8185087186494568</v>
      </c>
      <c r="L56" s="50">
        <f t="shared" si="7"/>
        <v>1.9905872092104615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2.8185087186494568</v>
      </c>
      <c r="L57" s="50">
        <f t="shared" si="7"/>
        <v>1.9905872092104615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2.8185087186494568</v>
      </c>
      <c r="L58" s="50">
        <f t="shared" si="7"/>
        <v>1.9905872092104615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2.8185087186494568</v>
      </c>
      <c r="L59" s="50">
        <f t="shared" si="7"/>
        <v>1.9905872092104615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2.8185087186494568</v>
      </c>
      <c r="L60" s="50">
        <f t="shared" si="7"/>
        <v>1.9905872092104615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2.8185087186494568</v>
      </c>
      <c r="L61" s="50">
        <f t="shared" si="7"/>
        <v>1.9905872092104615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2.8185087186494568</v>
      </c>
      <c r="L62" s="50">
        <f t="shared" si="7"/>
        <v>1.9905872092104615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>
  <dimension ref="A1:O85"/>
  <sheetViews>
    <sheetView topLeftCell="C1" workbookViewId="0">
      <selection activeCell="E20" sqref="E20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>
      <c r="A1" s="93"/>
      <c r="B1" s="93"/>
      <c r="C1" s="93"/>
      <c r="D1" s="93"/>
      <c r="E1" s="93"/>
      <c r="I1" s="55" t="s">
        <v>41</v>
      </c>
      <c r="J1" s="1"/>
      <c r="K1" s="94" t="s">
        <v>52</v>
      </c>
      <c r="L1" s="95"/>
      <c r="M1" s="68" t="s">
        <v>21</v>
      </c>
    </row>
    <row r="2" spans="1:13" ht="15.75">
      <c r="A2" s="93"/>
      <c r="B2" s="93"/>
      <c r="C2" s="93"/>
      <c r="D2" s="93"/>
      <c r="E2" s="93"/>
      <c r="F2" s="9" t="s">
        <v>49</v>
      </c>
      <c r="G2" s="9">
        <f>G24</f>
        <v>1.9333170134499249</v>
      </c>
      <c r="I2" s="56">
        <f>G2-I9</f>
        <v>0.1240383611923439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7">
        <f>Récapitulatif!J3</f>
        <v>2.1619061817436549</v>
      </c>
      <c r="L3" s="67">
        <f>Récapitulatif!K3</f>
        <v>3.5127526064074051</v>
      </c>
      <c r="M3" s="67">
        <f>Récapitulatif!L3</f>
        <v>1.9457708871662234</v>
      </c>
    </row>
    <row r="4" spans="1:13" ht="18.75">
      <c r="A4" s="7"/>
      <c r="B4" s="22" t="s">
        <v>22</v>
      </c>
      <c r="C4" s="62">
        <f>L15</f>
        <v>2.9286210197770592</v>
      </c>
      <c r="D4" s="9" t="s">
        <v>23</v>
      </c>
      <c r="E4" s="62">
        <f>K15</f>
        <v>2.0271431082023619</v>
      </c>
      <c r="F4" s="8"/>
      <c r="G4" s="8"/>
      <c r="H4" s="8"/>
      <c r="I4" s="8"/>
      <c r="J4" s="3" t="s">
        <v>9</v>
      </c>
      <c r="K4" s="67">
        <f>Récapitulatif!J4</f>
        <v>2.1679370078010947</v>
      </c>
      <c r="L4" s="67">
        <f>Récapitulatif!K4</f>
        <v>3.1855113534320991</v>
      </c>
      <c r="M4" s="67">
        <f>Récapitulatif!L4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1.6829152650663723</v>
      </c>
      <c r="D5" s="7"/>
      <c r="E5" s="7"/>
      <c r="F5" s="8"/>
      <c r="G5" s="8"/>
      <c r="H5" s="8"/>
      <c r="I5" s="8"/>
      <c r="J5" s="3" t="s">
        <v>10</v>
      </c>
      <c r="K5" s="67">
        <f>Récapitulatif!J5</f>
        <v>2.1929193123343618</v>
      </c>
      <c r="L5" s="67">
        <f>Récapitulatif!K5</f>
        <v>3.1537922609655382</v>
      </c>
      <c r="M5" s="67">
        <f>Récapitulatif!L5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7">
        <f>Récapitulatif!J6</f>
        <v>2.0741135454178008</v>
      </c>
      <c r="L6" s="67">
        <f>Récapitulatif!K6</f>
        <v>2.7112800039065963</v>
      </c>
      <c r="M6" s="67">
        <f>Récapitulatif!L6</f>
        <v>1.8449966193373881</v>
      </c>
    </row>
    <row r="7" spans="1:13" ht="15.75">
      <c r="A7" s="7"/>
      <c r="B7" s="25">
        <f>1+1/(12*C5)+1/(288*C5*C5)-139/(51840*C5*C5*C5)</f>
        <v>1.0501806749186586</v>
      </c>
      <c r="C7" s="13" t="s">
        <v>26</v>
      </c>
      <c r="D7" s="12"/>
      <c r="E7" s="12"/>
      <c r="J7" s="3" t="s">
        <v>12</v>
      </c>
      <c r="K7" s="67">
        <f>Récapitulatif!J7</f>
        <v>2.0812645129552791</v>
      </c>
      <c r="L7" s="67">
        <f>Récapitulatif!K7</f>
        <v>3.1236231932986618</v>
      </c>
      <c r="M7" s="67">
        <f>Récapitulatif!L7</f>
        <v>1.8621820615795657</v>
      </c>
    </row>
    <row r="8" spans="1:13" ht="15.75">
      <c r="A8" s="7"/>
      <c r="B8" s="26">
        <f>EXP(-C5)</f>
        <v>0.18583143770355254</v>
      </c>
      <c r="C8" s="14"/>
      <c r="D8" s="7"/>
      <c r="E8" s="7"/>
      <c r="G8" s="96"/>
      <c r="I8" s="15" t="s">
        <v>50</v>
      </c>
      <c r="J8" s="3" t="s">
        <v>13</v>
      </c>
      <c r="K8" s="67">
        <f>Récapitulatif!J8</f>
        <v>1.9914087789660555</v>
      </c>
      <c r="L8" s="67">
        <f>Récapitulatif!K8</f>
        <v>3.0386161280093082</v>
      </c>
      <c r="M8" s="67">
        <f>Récapitulatif!L8</f>
        <v>1.7795307443365633</v>
      </c>
    </row>
    <row r="9" spans="1:13" ht="15.75">
      <c r="A9" s="7"/>
      <c r="B9" s="27">
        <f>POWER(C5,C5-1)</f>
        <v>1.4268599931660093</v>
      </c>
      <c r="C9" s="16"/>
      <c r="D9" s="7"/>
      <c r="E9" s="7"/>
      <c r="F9" s="20">
        <f>E20/I9</f>
        <v>0.37109839291405933</v>
      </c>
      <c r="G9" s="97"/>
      <c r="I9" s="63">
        <f>M15</f>
        <v>1.809278652257581</v>
      </c>
      <c r="J9" s="3" t="s">
        <v>14</v>
      </c>
      <c r="K9" s="67">
        <f>Récapitulatif!J9</f>
        <v>1.9816396706193411</v>
      </c>
      <c r="L9" s="67">
        <f>Récapitulatif!K9</f>
        <v>3.1395675391135263</v>
      </c>
      <c r="M9" s="67">
        <f>Récapitulatif!L9</f>
        <v>1.7734685255597809</v>
      </c>
    </row>
    <row r="10" spans="1:13" ht="15.75">
      <c r="A10" s="7"/>
      <c r="B10" s="28">
        <f>SQRT(C5*2*22/7)</f>
        <v>3.2524336308792439</v>
      </c>
      <c r="C10" s="17"/>
      <c r="D10" s="7"/>
      <c r="E10" s="7"/>
      <c r="G10" s="97"/>
      <c r="J10" s="3" t="s">
        <v>15</v>
      </c>
      <c r="K10" s="67">
        <f>Récapitulatif!J10</f>
        <v>1.9590605042987337</v>
      </c>
      <c r="L10" s="67">
        <f>Récapitulatif!K10</f>
        <v>2.4761770122387752</v>
      </c>
      <c r="M10" s="67">
        <f>Récapitulatif!L10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1.5385515047282366E-2</v>
      </c>
      <c r="H11" s="60" t="s">
        <v>45</v>
      </c>
      <c r="I11" s="60"/>
      <c r="J11" s="3" t="s">
        <v>16</v>
      </c>
      <c r="K11" s="67">
        <f>Récapitulatif!J11</f>
        <v>1.7837832332335157</v>
      </c>
      <c r="L11" s="67">
        <f>Récapitulatif!K11</f>
        <v>2.8567194441642942</v>
      </c>
      <c r="M11" s="67">
        <f>Récapitulatif!L11</f>
        <v>1.5898268398268449</v>
      </c>
    </row>
    <row r="12" spans="1:13" ht="21">
      <c r="A12" s="4" t="s">
        <v>27</v>
      </c>
      <c r="B12" s="29">
        <f>B7*B8*B9*B10</f>
        <v>0.90567632155411937</v>
      </c>
      <c r="C12" s="98"/>
      <c r="D12" s="98"/>
      <c r="E12" s="10"/>
      <c r="F12" t="s">
        <v>42</v>
      </c>
      <c r="G12" s="57">
        <f>(H17-I9)*(H17-I9)</f>
        <v>5.1273424404300736E-7</v>
      </c>
      <c r="H12" s="60" t="s">
        <v>46</v>
      </c>
      <c r="I12" s="60">
        <f>SQRT(G12)</f>
        <v>7.1605463761015287E-4</v>
      </c>
      <c r="J12" s="3" t="s">
        <v>17</v>
      </c>
      <c r="K12" s="67">
        <f>Récapitulatif!J12</f>
        <v>1.9682529629574681</v>
      </c>
      <c r="L12" s="67">
        <f>Récapitulatif!K12</f>
        <v>2.6459825585540955</v>
      </c>
      <c r="M12" s="67">
        <f>Récapitulatif!L12</f>
        <v>1.7494152046783538</v>
      </c>
    </row>
    <row r="13" spans="1:13" ht="18.75">
      <c r="A13" s="7"/>
      <c r="B13" s="22" t="s">
        <v>22</v>
      </c>
      <c r="C13" s="10">
        <f>C4</f>
        <v>2.9286210197770592</v>
      </c>
      <c r="D13" s="9" t="s">
        <v>23</v>
      </c>
      <c r="E13" s="10">
        <f>E4</f>
        <v>2.0271431082023619</v>
      </c>
      <c r="F13" t="s">
        <v>43</v>
      </c>
      <c r="G13" s="57">
        <f>(H17-G2)*(H17-G2)</f>
        <v>1.5563664269073092E-2</v>
      </c>
      <c r="H13" s="60" t="s">
        <v>47</v>
      </c>
      <c r="I13" s="61">
        <f>1-G12/G13</f>
        <v>0.99996705568591182</v>
      </c>
      <c r="J13" s="3" t="s">
        <v>18</v>
      </c>
      <c r="K13" s="67">
        <f>Récapitulatif!J13</f>
        <v>1.9728443788905725</v>
      </c>
      <c r="L13" s="67">
        <f>Récapitulatif!K13</f>
        <v>2.480921418584952</v>
      </c>
      <c r="M13" s="67">
        <f>Récapitulatif!L13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1.3414576325331862</v>
      </c>
      <c r="D14" s="7"/>
      <c r="E14" s="7"/>
      <c r="F14" s="99" t="s">
        <v>32</v>
      </c>
      <c r="G14" s="100"/>
      <c r="H14" s="59">
        <f>E13*E13*(B12-B20)</f>
        <v>0.45080535378660452</v>
      </c>
      <c r="J14" s="3" t="s">
        <v>19</v>
      </c>
      <c r="K14" s="67">
        <f>Récapitulatif!J14</f>
        <v>1.9905872092104615</v>
      </c>
      <c r="L14" s="67">
        <f>Récapitulatif!K14</f>
        <v>2.8185087186494568</v>
      </c>
      <c r="M14" s="67">
        <f>Récapitulatif!L14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7">
        <f>Récapitulatif!J15</f>
        <v>2.0271431082023619</v>
      </c>
      <c r="L15" s="67">
        <f>Récapitulatif!K15</f>
        <v>2.9286210197770592</v>
      </c>
      <c r="M15" s="67">
        <f>Récapitulatif!L15</f>
        <v>1.809278652257581</v>
      </c>
    </row>
    <row r="16" spans="1:13">
      <c r="A16" s="7"/>
      <c r="B16" s="25">
        <f>1+1/(12*C14)+1/(288*C14*C14)-139/(51840*C14*C14*C14)</f>
        <v>1.0629402623570625</v>
      </c>
      <c r="C16" s="13" t="s">
        <v>26</v>
      </c>
      <c r="D16" s="12"/>
      <c r="E16" s="12"/>
    </row>
    <row r="17" spans="1:15" ht="21">
      <c r="A17" s="7"/>
      <c r="B17" s="26">
        <f>EXP(-C14)</f>
        <v>0.26146427185079918</v>
      </c>
      <c r="C17" s="14"/>
      <c r="D17" s="7"/>
      <c r="E17" s="7"/>
      <c r="F17" s="99" t="s">
        <v>51</v>
      </c>
      <c r="G17" s="100"/>
      <c r="H17" s="35">
        <f>E13*B21</f>
        <v>1.8085625976199708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1.1055086040977491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2.9286210197770592</v>
      </c>
      <c r="L18" s="54">
        <f>E4</f>
        <v>2.0271431082023619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2.9037939672942215</v>
      </c>
      <c r="C19" s="17"/>
      <c r="D19" s="7"/>
      <c r="E19" s="7"/>
      <c r="F19" s="33"/>
      <c r="G19" s="34"/>
      <c r="J19" s="7">
        <v>0.25</v>
      </c>
      <c r="K19" s="50">
        <f>K18</f>
        <v>2.9286210197770592</v>
      </c>
      <c r="L19" s="50">
        <f>L18</f>
        <v>2.0271431082023619</v>
      </c>
      <c r="M19" s="51">
        <f>N19-N18</f>
        <v>2.175572068682019E-3</v>
      </c>
      <c r="N19" s="52">
        <f t="shared" ref="N19:N49" si="0">WEIBULL(J19,K19,L19,TRUE)</f>
        <v>2.175572068682019E-3</v>
      </c>
      <c r="O19">
        <f t="shared" ref="O19:O62" si="1">J19*M19</f>
        <v>5.4389301717050476E-4</v>
      </c>
    </row>
    <row r="20" spans="1:15" ht="21">
      <c r="A20" s="4" t="s">
        <v>29</v>
      </c>
      <c r="B20" s="29">
        <f>B21*B21</f>
        <v>0.79597288140986044</v>
      </c>
      <c r="C20" s="88" t="s">
        <v>30</v>
      </c>
      <c r="D20" s="89"/>
      <c r="E20" s="10">
        <f>E13*SQRT(B12-B20)</f>
        <v>0.67142040018650351</v>
      </c>
      <c r="F20" s="34"/>
      <c r="G20" s="34"/>
      <c r="J20" s="7">
        <v>0.5</v>
      </c>
      <c r="K20" s="50">
        <f t="shared" ref="K20:L35" si="2">K19</f>
        <v>2.9286210197770592</v>
      </c>
      <c r="L20" s="50">
        <f t="shared" si="2"/>
        <v>2.0271431082023619</v>
      </c>
      <c r="M20" s="51">
        <f t="shared" ref="M20:M62" si="3">N20-N19</f>
        <v>1.4270160923543052E-2</v>
      </c>
      <c r="N20" s="52">
        <f t="shared" si="0"/>
        <v>1.6445732992225071E-2</v>
      </c>
      <c r="O20">
        <f t="shared" si="1"/>
        <v>7.1350804617715258E-3</v>
      </c>
    </row>
    <row r="21" spans="1:15" ht="21">
      <c r="A21" s="4" t="s">
        <v>31</v>
      </c>
      <c r="B21" s="29">
        <f>B16*B17*B18*B19</f>
        <v>0.89217312300352358</v>
      </c>
      <c r="C21" s="90"/>
      <c r="D21" s="91"/>
      <c r="E21" s="19"/>
      <c r="F21" s="37" t="s">
        <v>33</v>
      </c>
      <c r="G21" s="38">
        <f>I9-H17</f>
        <v>7.1605463761015287E-4</v>
      </c>
      <c r="J21" s="7">
        <v>0.75</v>
      </c>
      <c r="K21" s="50">
        <f t="shared" si="2"/>
        <v>2.9286210197770592</v>
      </c>
      <c r="L21" s="50">
        <f t="shared" si="2"/>
        <v>2.0271431082023619</v>
      </c>
      <c r="M21" s="51">
        <f t="shared" si="3"/>
        <v>3.647197271222169E-2</v>
      </c>
      <c r="N21" s="52">
        <f t="shared" si="0"/>
        <v>5.291770570444676E-2</v>
      </c>
      <c r="O21">
        <f t="shared" si="1"/>
        <v>2.7353979534166267E-2</v>
      </c>
    </row>
    <row r="22" spans="1:15">
      <c r="J22" s="7">
        <v>1</v>
      </c>
      <c r="K22" s="50">
        <f t="shared" si="2"/>
        <v>2.9286210197770592</v>
      </c>
      <c r="L22" s="50">
        <f t="shared" si="2"/>
        <v>2.0271431082023619</v>
      </c>
      <c r="M22" s="51">
        <f t="shared" si="3"/>
        <v>6.5693071656769852E-2</v>
      </c>
      <c r="N22" s="52">
        <f t="shared" si="0"/>
        <v>0.11861077736121661</v>
      </c>
      <c r="O22">
        <f t="shared" si="1"/>
        <v>6.5693071656769852E-2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2.9286210197770592</v>
      </c>
      <c r="L23" s="50">
        <f t="shared" si="2"/>
        <v>2.0271431082023619</v>
      </c>
      <c r="M23" s="51">
        <f t="shared" si="3"/>
        <v>9.6880109439169804E-2</v>
      </c>
      <c r="N23" s="52">
        <f t="shared" si="0"/>
        <v>0.21549088680038642</v>
      </c>
      <c r="O23">
        <f t="shared" si="1"/>
        <v>0.12110013679896225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1.9333170134499249</v>
      </c>
      <c r="J24" s="7">
        <f t="shared" ref="J24:J55" si="4">J23+0.25</f>
        <v>1.5</v>
      </c>
      <c r="K24" s="50">
        <f t="shared" si="2"/>
        <v>2.9286210197770592</v>
      </c>
      <c r="L24" s="50">
        <f t="shared" si="2"/>
        <v>2.0271431082023619</v>
      </c>
      <c r="M24" s="51">
        <f t="shared" si="3"/>
        <v>0.12348049453453602</v>
      </c>
      <c r="N24" s="52">
        <f t="shared" si="0"/>
        <v>0.33897138133492244</v>
      </c>
      <c r="O24">
        <f t="shared" si="1"/>
        <v>0.18522074180180403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2.9286210197770592</v>
      </c>
      <c r="L25" s="50">
        <f t="shared" si="2"/>
        <v>2.0271431082023619</v>
      </c>
      <c r="M25" s="51">
        <f t="shared" si="3"/>
        <v>0.13906476827509695</v>
      </c>
      <c r="N25" s="52">
        <f t="shared" si="0"/>
        <v>0.47803614961001939</v>
      </c>
      <c r="O25">
        <f t="shared" si="1"/>
        <v>0.24336334448141966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2.9286210197770592</v>
      </c>
      <c r="L26" s="50">
        <f t="shared" si="2"/>
        <v>2.0271431082023619</v>
      </c>
      <c r="M26" s="51">
        <f t="shared" si="3"/>
        <v>0.13956476134908691</v>
      </c>
      <c r="N26" s="52">
        <f t="shared" si="0"/>
        <v>0.6176009109591063</v>
      </c>
      <c r="O26">
        <f t="shared" si="1"/>
        <v>0.27912952269817382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2.9286210197770592</v>
      </c>
      <c r="L27" s="50">
        <f t="shared" si="2"/>
        <v>2.0271431082023619</v>
      </c>
      <c r="M27" s="51">
        <f t="shared" si="3"/>
        <v>0.12503244330083851</v>
      </c>
      <c r="N27" s="52">
        <f t="shared" si="0"/>
        <v>0.74263335425994481</v>
      </c>
      <c r="O27">
        <f t="shared" si="1"/>
        <v>0.28132299742688666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2.9286210197770592</v>
      </c>
      <c r="L28" s="50">
        <f t="shared" si="2"/>
        <v>2.0271431082023619</v>
      </c>
      <c r="M28" s="51">
        <f t="shared" si="3"/>
        <v>9.9791477035888754E-2</v>
      </c>
      <c r="N28" s="52">
        <f t="shared" si="0"/>
        <v>0.84242483129583356</v>
      </c>
      <c r="O28">
        <f t="shared" si="1"/>
        <v>0.24947869258972188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2.9286210197770592</v>
      </c>
      <c r="L29" s="50">
        <f t="shared" si="2"/>
        <v>2.0271431082023619</v>
      </c>
      <c r="M29" s="51">
        <f t="shared" si="3"/>
        <v>7.0659453325340404E-2</v>
      </c>
      <c r="N29" s="52">
        <f t="shared" si="0"/>
        <v>0.91308428462117397</v>
      </c>
      <c r="O29">
        <f t="shared" si="1"/>
        <v>0.19431349664468611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2.9286210197770592</v>
      </c>
      <c r="L30" s="50">
        <f t="shared" si="2"/>
        <v>2.0271431082023619</v>
      </c>
      <c r="M30" s="51">
        <f t="shared" si="3"/>
        <v>4.414082458421964E-2</v>
      </c>
      <c r="N30" s="52">
        <f t="shared" si="0"/>
        <v>0.95722510920539361</v>
      </c>
      <c r="O30">
        <f t="shared" si="1"/>
        <v>0.13242247375265892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2.9286210197770592</v>
      </c>
      <c r="L31" s="50">
        <f t="shared" si="2"/>
        <v>2.0271431082023619</v>
      </c>
      <c r="M31" s="51">
        <f t="shared" si="3"/>
        <v>2.4171510851139888E-2</v>
      </c>
      <c r="N31" s="52">
        <f t="shared" si="0"/>
        <v>0.9813966200565335</v>
      </c>
      <c r="O31">
        <f t="shared" si="1"/>
        <v>7.8557410266204636E-2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2.9286210197770592</v>
      </c>
      <c r="L32" s="50">
        <f t="shared" si="2"/>
        <v>2.0271431082023619</v>
      </c>
      <c r="M32" s="51">
        <f t="shared" si="3"/>
        <v>1.1521244959684207E-2</v>
      </c>
      <c r="N32" s="52">
        <f t="shared" si="0"/>
        <v>0.9929178650162177</v>
      </c>
      <c r="O32">
        <f t="shared" si="1"/>
        <v>4.0324357358894725E-2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2.9286210197770592</v>
      </c>
      <c r="L33" s="50">
        <f t="shared" si="2"/>
        <v>2.0271431082023619</v>
      </c>
      <c r="M33" s="51">
        <f t="shared" si="3"/>
        <v>4.7444514053601727E-3</v>
      </c>
      <c r="N33" s="52">
        <f t="shared" si="0"/>
        <v>0.99766231642157788</v>
      </c>
      <c r="O33">
        <f t="shared" si="1"/>
        <v>1.7791692770100648E-2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2.9286210197770592</v>
      </c>
      <c r="L34" s="50">
        <f t="shared" si="2"/>
        <v>2.0271431082023619</v>
      </c>
      <c r="M34" s="51">
        <f t="shared" si="3"/>
        <v>1.6749221745747667E-3</v>
      </c>
      <c r="N34" s="52">
        <f t="shared" si="0"/>
        <v>0.99933723859615264</v>
      </c>
      <c r="O34">
        <f t="shared" si="1"/>
        <v>6.6996886982990667E-3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2.9286210197770592</v>
      </c>
      <c r="L35" s="50">
        <f t="shared" si="2"/>
        <v>2.0271431082023619</v>
      </c>
      <c r="M35" s="51">
        <f t="shared" si="3"/>
        <v>5.0287964569684096E-4</v>
      </c>
      <c r="N35" s="52">
        <f t="shared" si="0"/>
        <v>0.99984011824184948</v>
      </c>
      <c r="O35">
        <f t="shared" si="1"/>
        <v>2.1372384942115741E-3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2.9286210197770592</v>
      </c>
      <c r="L36" s="50">
        <f t="shared" si="5"/>
        <v>2.0271431082023619</v>
      </c>
      <c r="M36" s="51">
        <f t="shared" si="3"/>
        <v>1.2736933824142316E-4</v>
      </c>
      <c r="N36" s="52">
        <f t="shared" si="0"/>
        <v>0.99996748758009091</v>
      </c>
      <c r="O36">
        <f t="shared" si="1"/>
        <v>5.7316202208640421E-4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2.9286210197770592</v>
      </c>
      <c r="L37" s="50">
        <f t="shared" si="5"/>
        <v>2.0271431082023619</v>
      </c>
      <c r="M37" s="51">
        <f t="shared" si="3"/>
        <v>2.699083393931101E-5</v>
      </c>
      <c r="N37" s="52">
        <f t="shared" si="0"/>
        <v>0.99999447841403022</v>
      </c>
      <c r="O37">
        <f t="shared" si="1"/>
        <v>1.282064612117273E-4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2.9286210197770592</v>
      </c>
      <c r="L38" s="50">
        <f t="shared" si="5"/>
        <v>2.0271431082023619</v>
      </c>
      <c r="M38" s="51">
        <f t="shared" si="3"/>
        <v>4.7456711304016963E-6</v>
      </c>
      <c r="N38" s="52">
        <f t="shared" si="0"/>
        <v>0.99999922408516062</v>
      </c>
      <c r="O38">
        <f t="shared" si="1"/>
        <v>2.3728355652008482E-5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2.9286210197770592</v>
      </c>
      <c r="L39" s="50">
        <f t="shared" si="5"/>
        <v>2.0271431082023619</v>
      </c>
      <c r="M39" s="51">
        <f t="shared" si="3"/>
        <v>6.8652532303481451E-7</v>
      </c>
      <c r="N39" s="52">
        <f t="shared" si="0"/>
        <v>0.99999991061048366</v>
      </c>
      <c r="O39">
        <f t="shared" si="1"/>
        <v>3.6042579459327762E-6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2.9286210197770592</v>
      </c>
      <c r="L40" s="50">
        <f t="shared" si="5"/>
        <v>2.0271431082023619</v>
      </c>
      <c r="M40" s="51">
        <f t="shared" si="3"/>
        <v>8.1024199904966565E-8</v>
      </c>
      <c r="N40" s="52">
        <f t="shared" si="0"/>
        <v>0.99999999163468356</v>
      </c>
      <c r="O40">
        <f t="shared" si="1"/>
        <v>4.4563309947731611E-7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2.9286210197770592</v>
      </c>
      <c r="L41" s="50">
        <f t="shared" si="5"/>
        <v>2.0271431082023619</v>
      </c>
      <c r="M41" s="51">
        <f t="shared" si="3"/>
        <v>7.7352070304570475E-9</v>
      </c>
      <c r="N41" s="52">
        <f t="shared" si="0"/>
        <v>0.99999999936989059</v>
      </c>
      <c r="O41">
        <f t="shared" si="1"/>
        <v>4.4477440425128023E-8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2.9286210197770592</v>
      </c>
      <c r="L42" s="50">
        <f t="shared" si="5"/>
        <v>2.0271431082023619</v>
      </c>
      <c r="M42" s="51">
        <f t="shared" si="3"/>
        <v>5.9225513382443751E-10</v>
      </c>
      <c r="N42" s="52">
        <f t="shared" si="0"/>
        <v>0.99999999996214572</v>
      </c>
      <c r="O42">
        <f t="shared" si="1"/>
        <v>3.553530802946625E-9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2.9286210197770592</v>
      </c>
      <c r="L43" s="50">
        <f t="shared" si="5"/>
        <v>2.0271431082023619</v>
      </c>
      <c r="M43" s="51">
        <f t="shared" si="3"/>
        <v>3.6056935215356134E-11</v>
      </c>
      <c r="N43" s="52">
        <f t="shared" si="0"/>
        <v>0.99999999999820266</v>
      </c>
      <c r="O43">
        <f t="shared" si="1"/>
        <v>2.2535584509597584E-10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2.9286210197770592</v>
      </c>
      <c r="L44" s="50">
        <f t="shared" si="5"/>
        <v>2.0271431082023619</v>
      </c>
      <c r="M44" s="51">
        <f t="shared" si="3"/>
        <v>1.7305046284832315E-12</v>
      </c>
      <c r="N44" s="52">
        <f t="shared" si="0"/>
        <v>0.99999999999993316</v>
      </c>
      <c r="O44">
        <f t="shared" si="1"/>
        <v>1.1248280085141005E-11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2.9286210197770592</v>
      </c>
      <c r="L45" s="50">
        <f t="shared" si="5"/>
        <v>2.0271431082023619</v>
      </c>
      <c r="M45" s="51">
        <f t="shared" si="3"/>
        <v>6.4948046940571658E-14</v>
      </c>
      <c r="N45" s="52">
        <f t="shared" si="0"/>
        <v>0.99999999999999811</v>
      </c>
      <c r="O45">
        <f t="shared" si="1"/>
        <v>4.3839931684885869E-13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2.9286210197770592</v>
      </c>
      <c r="L46" s="50">
        <f t="shared" si="5"/>
        <v>2.0271431082023619</v>
      </c>
      <c r="M46" s="51">
        <f t="shared" si="3"/>
        <v>1.8873791418627661E-15</v>
      </c>
      <c r="N46" s="52">
        <f t="shared" si="0"/>
        <v>1</v>
      </c>
      <c r="O46">
        <f t="shared" si="1"/>
        <v>1.3211653993039363E-14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2.9286210197770592</v>
      </c>
      <c r="L47" s="50">
        <f t="shared" si="5"/>
        <v>2.0271431082023619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2.9286210197770592</v>
      </c>
      <c r="L48" s="50">
        <f t="shared" si="5"/>
        <v>2.0271431082023619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2.9286210197770592</v>
      </c>
      <c r="L49" s="50">
        <f t="shared" si="5"/>
        <v>2.0271431082023619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2.9286210197770592</v>
      </c>
      <c r="L50" s="50">
        <f t="shared" si="5"/>
        <v>2.0271431082023619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2.9286210197770592</v>
      </c>
      <c r="L51" s="50">
        <f t="shared" si="5"/>
        <v>2.0271431082023619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2.9286210197770592</v>
      </c>
      <c r="L52" s="50">
        <f t="shared" si="7"/>
        <v>2.0271431082023619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2.9286210197770592</v>
      </c>
      <c r="L53" s="50">
        <f t="shared" si="7"/>
        <v>2.0271431082023619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2.9286210197770592</v>
      </c>
      <c r="L54" s="50">
        <f t="shared" si="7"/>
        <v>2.0271431082023619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2.9286210197770592</v>
      </c>
      <c r="L55" s="50">
        <f t="shared" si="7"/>
        <v>2.0271431082023619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2.9286210197770592</v>
      </c>
      <c r="L56" s="50">
        <f t="shared" si="7"/>
        <v>2.0271431082023619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2.9286210197770592</v>
      </c>
      <c r="L57" s="50">
        <f t="shared" si="7"/>
        <v>2.0271431082023619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2.9286210197770592</v>
      </c>
      <c r="L58" s="50">
        <f t="shared" si="7"/>
        <v>2.0271431082023619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2.9286210197770592</v>
      </c>
      <c r="L59" s="50">
        <f t="shared" si="7"/>
        <v>2.0271431082023619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2.9286210197770592</v>
      </c>
      <c r="L60" s="50">
        <f t="shared" si="7"/>
        <v>2.0271431082023619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2.9286210197770592</v>
      </c>
      <c r="L61" s="50">
        <f t="shared" si="7"/>
        <v>2.0271431082023619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2.9286210197770592</v>
      </c>
      <c r="L62" s="50">
        <f t="shared" si="7"/>
        <v>2.0271431082023619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85"/>
  <sheetViews>
    <sheetView topLeftCell="C1" workbookViewId="0">
      <selection activeCell="E13" sqref="E13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 customHeight="1">
      <c r="A1" s="93"/>
      <c r="B1" s="93"/>
      <c r="C1" s="93"/>
      <c r="D1" s="93"/>
      <c r="E1" s="93"/>
      <c r="I1" s="55" t="s">
        <v>41</v>
      </c>
      <c r="J1" s="1"/>
      <c r="K1" s="94" t="s">
        <v>4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53</v>
      </c>
      <c r="G2" s="9">
        <f>G24</f>
        <v>1.8982407167939948</v>
      </c>
      <c r="I2" s="56">
        <f>G2-I9</f>
        <v>0.1247721912342139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'EPM -Juin'!K3</f>
        <v>2.1619061817436549</v>
      </c>
      <c r="L3" s="66">
        <f>'EPM -Juin'!L3</f>
        <v>3.5127526064074051</v>
      </c>
      <c r="M3" s="66">
        <f>'EPM -Juin'!M3</f>
        <v>1.9457708871662234</v>
      </c>
    </row>
    <row r="4" spans="1:13" ht="18.75">
      <c r="A4" s="7"/>
      <c r="B4" s="22" t="s">
        <v>22</v>
      </c>
      <c r="C4" s="62">
        <f>L9</f>
        <v>3.1395675391135263</v>
      </c>
      <c r="D4" s="9" t="s">
        <v>23</v>
      </c>
      <c r="E4" s="62">
        <f>K9</f>
        <v>1.9816396706193411</v>
      </c>
      <c r="F4" s="8"/>
      <c r="G4" s="8"/>
      <c r="H4" s="8"/>
      <c r="I4" s="8"/>
      <c r="J4" s="3" t="s">
        <v>9</v>
      </c>
      <c r="K4" s="66">
        <f>'EPM -Juin'!K4</f>
        <v>2.1679370078010947</v>
      </c>
      <c r="L4" s="66">
        <f>'EPM -Juin'!L4</f>
        <v>3.1855113534320991</v>
      </c>
      <c r="M4" s="66">
        <f>'EPM -Juin'!M4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1.6370304110625091</v>
      </c>
      <c r="D5" s="7"/>
      <c r="E5" s="7"/>
      <c r="F5" s="8"/>
      <c r="G5" s="8"/>
      <c r="H5" s="8"/>
      <c r="I5" s="8"/>
      <c r="J5" s="3" t="s">
        <v>10</v>
      </c>
      <c r="K5" s="66">
        <f>'EPM -Juin'!K5</f>
        <v>2.1929193123343618</v>
      </c>
      <c r="L5" s="66">
        <f>'EPM -Juin'!L5</f>
        <v>3.1537922609655382</v>
      </c>
      <c r="M5" s="66">
        <f>'EPM -Juin'!M5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'EPM -Juin'!K6</f>
        <v>2.0741135454178008</v>
      </c>
      <c r="L6" s="66">
        <f>'EPM -Juin'!L6</f>
        <v>2.7112800039065963</v>
      </c>
      <c r="M6" s="66">
        <f>'EPM -Juin'!M6</f>
        <v>1.8449966193373881</v>
      </c>
    </row>
    <row r="7" spans="1:13" ht="15.75">
      <c r="A7" s="7"/>
      <c r="B7" s="25">
        <f>1+1/(12*C5)+1/(288*C5*C5)-139/(51840*C5*C5*C5)</f>
        <v>1.0515896575858006</v>
      </c>
      <c r="C7" s="13" t="s">
        <v>26</v>
      </c>
      <c r="D7" s="12"/>
      <c r="E7" s="12"/>
      <c r="J7" s="3" t="s">
        <v>12</v>
      </c>
      <c r="K7" s="66">
        <f>'EPM -Juin'!K7</f>
        <v>2.0812645129552791</v>
      </c>
      <c r="L7" s="66">
        <f>'EPM -Juin'!L7</f>
        <v>3.1236231932986618</v>
      </c>
      <c r="M7" s="66">
        <f>'EPM -Juin'!M7</f>
        <v>1.8621820615795657</v>
      </c>
    </row>
    <row r="8" spans="1:13" ht="15.75">
      <c r="A8" s="7"/>
      <c r="B8" s="26">
        <f>EXP(-C5)</f>
        <v>0.19455693942830637</v>
      </c>
      <c r="C8" s="14"/>
      <c r="D8" s="7"/>
      <c r="E8" s="7"/>
      <c r="G8" s="96"/>
      <c r="I8" s="15" t="s">
        <v>48</v>
      </c>
      <c r="J8" s="3" t="s">
        <v>13</v>
      </c>
      <c r="K8" s="66">
        <f>'EPM -Juin'!K8</f>
        <v>1.9914087789660555</v>
      </c>
      <c r="L8" s="66">
        <f>'EPM -Juin'!L8</f>
        <v>3.0386161280093082</v>
      </c>
      <c r="M8" s="66">
        <f>'EPM -Juin'!M8</f>
        <v>1.7795307443365633</v>
      </c>
    </row>
    <row r="9" spans="1:13" ht="15.75">
      <c r="A9" s="7"/>
      <c r="B9" s="27">
        <f>POWER(C5,C5-1)</f>
        <v>1.368865121167643</v>
      </c>
      <c r="C9" s="16"/>
      <c r="D9" s="7"/>
      <c r="E9" s="7"/>
      <c r="F9" s="20">
        <f>E20/I9</f>
        <v>0.34879998737088291</v>
      </c>
      <c r="G9" s="97"/>
      <c r="I9" s="63">
        <f>M9</f>
        <v>1.7734685255597809</v>
      </c>
      <c r="J9" s="3" t="s">
        <v>14</v>
      </c>
      <c r="K9" s="66">
        <f>'EPM -Juin'!K9</f>
        <v>1.9816396706193411</v>
      </c>
      <c r="L9" s="66">
        <f>'EPM -Juin'!L9</f>
        <v>3.1395675391135263</v>
      </c>
      <c r="M9" s="66">
        <f>'EPM -Juin'!M9</f>
        <v>1.7734685255597809</v>
      </c>
    </row>
    <row r="10" spans="1:13" ht="15.75">
      <c r="A10" s="7"/>
      <c r="B10" s="28">
        <f>SQRT(C5*2*22/7)</f>
        <v>3.2077882475257531</v>
      </c>
      <c r="C10" s="17"/>
      <c r="D10" s="7"/>
      <c r="E10" s="7"/>
      <c r="G10" s="97"/>
      <c r="J10" s="3" t="s">
        <v>15</v>
      </c>
      <c r="K10" s="66">
        <f>'EPM -Juin'!K10</f>
        <v>1.9590605042987337</v>
      </c>
      <c r="L10" s="66">
        <f>'EPM -Juin'!L10</f>
        <v>2.4761770122387752</v>
      </c>
      <c r="M10" s="66">
        <f>'EPM -Juin'!M10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1.5568099705387245E-2</v>
      </c>
      <c r="H11" s="60" t="s">
        <v>45</v>
      </c>
      <c r="I11" s="60"/>
      <c r="J11" s="3" t="s">
        <v>16</v>
      </c>
      <c r="K11" s="66">
        <f>'EPM -Juin'!K11</f>
        <v>1.7837832332335157</v>
      </c>
      <c r="L11" s="66">
        <f>'EPM -Juin'!L11</f>
        <v>2.8567194441642942</v>
      </c>
      <c r="M11" s="66">
        <f>'EPM -Juin'!M11</f>
        <v>1.5898268398268449</v>
      </c>
    </row>
    <row r="12" spans="1:13" ht="21">
      <c r="A12" s="4" t="s">
        <v>27</v>
      </c>
      <c r="B12" s="29">
        <f>B7*B8*B9*B10</f>
        <v>0.89837856570785501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4">
        <f>SQRT(G12)</f>
        <v>0</v>
      </c>
      <c r="J12" s="3" t="s">
        <v>17</v>
      </c>
      <c r="K12" s="66">
        <f>'EPM -Juin'!K12</f>
        <v>1.9682529629574681</v>
      </c>
      <c r="L12" s="66">
        <f>'EPM -Juin'!L12</f>
        <v>2.6459825585540955</v>
      </c>
      <c r="M12" s="66">
        <f>'EPM -Juin'!M12</f>
        <v>1.7494152046783538</v>
      </c>
    </row>
    <row r="13" spans="1:13" ht="18.75">
      <c r="A13" s="7"/>
      <c r="B13" s="22" t="s">
        <v>22</v>
      </c>
      <c r="C13" s="10">
        <f>C4</f>
        <v>3.1395675391135263</v>
      </c>
      <c r="D13" s="9" t="s">
        <v>23</v>
      </c>
      <c r="E13" s="10">
        <f>E4</f>
        <v>1.9816396706193411</v>
      </c>
      <c r="F13" t="s">
        <v>43</v>
      </c>
      <c r="G13" s="57">
        <f>(H17-G2)*(H17-G2)</f>
        <v>1.5568099705387245E-2</v>
      </c>
      <c r="H13" s="60" t="s">
        <v>47</v>
      </c>
      <c r="I13" s="61">
        <f>1-G12/G13</f>
        <v>1</v>
      </c>
      <c r="J13" s="3" t="s">
        <v>18</v>
      </c>
      <c r="K13" s="66">
        <f>'EPM -Juin'!K13</f>
        <v>1.9728443788905725</v>
      </c>
      <c r="L13" s="66">
        <f>'EPM -Juin'!L13</f>
        <v>2.480921418584952</v>
      </c>
      <c r="M13" s="66">
        <f>'EPM -Juin'!M13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1.3185152055312546</v>
      </c>
      <c r="D14" s="7"/>
      <c r="E14" s="7"/>
      <c r="F14" s="99" t="s">
        <v>32</v>
      </c>
      <c r="G14" s="100"/>
      <c r="H14" s="59">
        <f>E13*E13*(B12-B20)</f>
        <v>0.38264839111777754</v>
      </c>
      <c r="J14" s="3" t="s">
        <v>19</v>
      </c>
      <c r="K14" s="66">
        <f>'EPM -Juin'!K14</f>
        <v>1.9905872092104615</v>
      </c>
      <c r="L14" s="66">
        <f>'EPM -Juin'!L14</f>
        <v>2.8185087186494568</v>
      </c>
      <c r="M14" s="66">
        <f>'EPM -Juin'!M14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'EPM -Juin'!K15</f>
        <v>2.0271431082023619</v>
      </c>
      <c r="L15" s="66">
        <f>'EPM -Juin'!L15</f>
        <v>2.9286210197770592</v>
      </c>
      <c r="M15" s="66">
        <f>'EPM -Juin'!M15</f>
        <v>1.809278652257581</v>
      </c>
    </row>
    <row r="16" spans="1:13">
      <c r="A16" s="7"/>
      <c r="B16" s="25">
        <f>1+1/(12*C14)+1/(288*C14*C14)-139/(51840*C14*C14*C14)</f>
        <v>1.064029924488052</v>
      </c>
      <c r="C16" s="13" t="s">
        <v>26</v>
      </c>
      <c r="D16" s="12"/>
      <c r="E16" s="12"/>
    </row>
    <row r="17" spans="1:15" ht="21">
      <c r="A17" s="7"/>
      <c r="B17" s="26">
        <f>EXP(-C14)</f>
        <v>0.26753223759560552</v>
      </c>
      <c r="C17" s="14"/>
      <c r="D17" s="7"/>
      <c r="E17" s="7"/>
      <c r="F17" s="99" t="s">
        <v>51</v>
      </c>
      <c r="G17" s="100"/>
      <c r="H17" s="35">
        <f>E13*B21</f>
        <v>1.7734685255597809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1.0920661451577944</v>
      </c>
      <c r="C18" s="16"/>
      <c r="D18" s="7"/>
      <c r="E18" s="7"/>
      <c r="F18" s="101"/>
      <c r="G18" s="102"/>
      <c r="H18" s="19"/>
      <c r="J18" s="7">
        <v>0</v>
      </c>
      <c r="K18" s="54">
        <f>C4</f>
        <v>3.1395675391135263</v>
      </c>
      <c r="L18" s="54">
        <f>E4</f>
        <v>1.9816396706193411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2.8788556517024806</v>
      </c>
      <c r="C19" s="17"/>
      <c r="D19" s="7"/>
      <c r="E19" s="7"/>
      <c r="F19" s="33"/>
      <c r="G19" s="34"/>
      <c r="J19" s="7">
        <v>0.25</v>
      </c>
      <c r="K19" s="50">
        <f>K18</f>
        <v>3.1395675391135263</v>
      </c>
      <c r="L19" s="50">
        <f>L18</f>
        <v>1.9816396706193411</v>
      </c>
      <c r="M19" s="51">
        <f>N19-N18</f>
        <v>1.5029217395129413E-3</v>
      </c>
      <c r="N19" s="52">
        <f t="shared" ref="N19:N49" si="0">WEIBULL(J19,K19,L19,TRUE)</f>
        <v>1.5029217395129413E-3</v>
      </c>
      <c r="O19">
        <f t="shared" ref="O19:O62" si="1">J19*M19</f>
        <v>3.7573043487823532E-4</v>
      </c>
    </row>
    <row r="20" spans="1:15" ht="21">
      <c r="A20" s="4" t="s">
        <v>29</v>
      </c>
      <c r="B20" s="29">
        <f>B21*B21</f>
        <v>0.80093559493687794</v>
      </c>
      <c r="C20" s="88" t="s">
        <v>30</v>
      </c>
      <c r="D20" s="89"/>
      <c r="E20" s="10">
        <f>E13*SQRT(B12-B20)</f>
        <v>0.61858579931790991</v>
      </c>
      <c r="F20" s="34"/>
      <c r="G20" s="34"/>
      <c r="J20" s="7">
        <v>0.5</v>
      </c>
      <c r="K20" s="50">
        <f t="shared" ref="K20:L35" si="2">K19</f>
        <v>3.1395675391135263</v>
      </c>
      <c r="L20" s="50">
        <f t="shared" si="2"/>
        <v>1.9816396706193411</v>
      </c>
      <c r="M20" s="51">
        <f t="shared" ref="M20:M62" si="3">N20-N19</f>
        <v>1.1664231997543295E-2</v>
      </c>
      <c r="N20" s="52">
        <f t="shared" si="0"/>
        <v>1.3167153737056236E-2</v>
      </c>
      <c r="O20">
        <f t="shared" si="1"/>
        <v>5.8321159987716475E-3</v>
      </c>
    </row>
    <row r="21" spans="1:15" ht="21">
      <c r="A21" s="4" t="s">
        <v>31</v>
      </c>
      <c r="B21" s="29">
        <f>B16*B17*B18*B19</f>
        <v>0.89495005164359753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3.1395675391135263</v>
      </c>
      <c r="L21" s="50">
        <f t="shared" si="2"/>
        <v>1.9816396706193411</v>
      </c>
      <c r="M21" s="51">
        <f t="shared" si="3"/>
        <v>3.3068647586222744E-2</v>
      </c>
      <c r="N21" s="52">
        <f t="shared" si="0"/>
        <v>4.623580132327898E-2</v>
      </c>
      <c r="O21">
        <f t="shared" si="1"/>
        <v>2.4801485689667058E-2</v>
      </c>
    </row>
    <row r="22" spans="1:15">
      <c r="J22" s="7">
        <v>1</v>
      </c>
      <c r="K22" s="50">
        <f t="shared" si="2"/>
        <v>3.1395675391135263</v>
      </c>
      <c r="L22" s="50">
        <f t="shared" si="2"/>
        <v>1.9816396706193411</v>
      </c>
      <c r="M22" s="51">
        <f t="shared" si="3"/>
        <v>6.4007792408929287E-2</v>
      </c>
      <c r="N22" s="52">
        <f t="shared" si="0"/>
        <v>0.11024359373220827</v>
      </c>
      <c r="O22">
        <f t="shared" si="1"/>
        <v>6.4007792408929287E-2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3.1395675391135263</v>
      </c>
      <c r="L23" s="50">
        <f t="shared" si="2"/>
        <v>1.9816396706193411</v>
      </c>
      <c r="M23" s="51">
        <f t="shared" si="3"/>
        <v>9.9467458739389558E-2</v>
      </c>
      <c r="N23" s="52">
        <f t="shared" si="0"/>
        <v>0.20971105247159783</v>
      </c>
      <c r="O23">
        <f t="shared" si="1"/>
        <v>0.12433432342423695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1.8982407167939948</v>
      </c>
      <c r="J24" s="7">
        <f t="shared" ref="J24:J55" si="4">J23+0.25</f>
        <v>1.5</v>
      </c>
      <c r="K24" s="50">
        <f t="shared" si="2"/>
        <v>3.1395675391135263</v>
      </c>
      <c r="L24" s="50">
        <f t="shared" si="2"/>
        <v>1.9816396706193411</v>
      </c>
      <c r="M24" s="51">
        <f t="shared" si="3"/>
        <v>0.13138528164260166</v>
      </c>
      <c r="N24" s="52">
        <f t="shared" si="0"/>
        <v>0.34109633411419948</v>
      </c>
      <c r="O24">
        <f t="shared" si="1"/>
        <v>0.19707792246390249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3.1395675391135263</v>
      </c>
      <c r="L25" s="50">
        <f t="shared" si="2"/>
        <v>1.9816396706193411</v>
      </c>
      <c r="M25" s="51">
        <f t="shared" si="3"/>
        <v>0.15069850525748996</v>
      </c>
      <c r="N25" s="52">
        <f t="shared" si="0"/>
        <v>0.49179483937168944</v>
      </c>
      <c r="O25">
        <f t="shared" si="1"/>
        <v>0.26372238420060745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3.1395675391135263</v>
      </c>
      <c r="L26" s="50">
        <f t="shared" si="2"/>
        <v>1.9816396706193411</v>
      </c>
      <c r="M26" s="51">
        <f t="shared" si="3"/>
        <v>0.15097611685317125</v>
      </c>
      <c r="N26" s="52">
        <f t="shared" si="0"/>
        <v>0.64277095622486069</v>
      </c>
      <c r="O26">
        <f t="shared" si="1"/>
        <v>0.3019522337063425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3.1395675391135263</v>
      </c>
      <c r="L27" s="50">
        <f t="shared" si="2"/>
        <v>1.9816396706193411</v>
      </c>
      <c r="M27" s="51">
        <f t="shared" si="3"/>
        <v>0.13184514940526237</v>
      </c>
      <c r="N27" s="52">
        <f t="shared" si="0"/>
        <v>0.77461610563012306</v>
      </c>
      <c r="O27">
        <f t="shared" si="1"/>
        <v>0.29665158616184034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3.1395675391135263</v>
      </c>
      <c r="L28" s="50">
        <f t="shared" si="2"/>
        <v>1.9816396706193411</v>
      </c>
      <c r="M28" s="51">
        <f t="shared" si="3"/>
        <v>9.9714879743760143E-2</v>
      </c>
      <c r="N28" s="52">
        <f t="shared" si="0"/>
        <v>0.87433098537388321</v>
      </c>
      <c r="O28">
        <f t="shared" si="1"/>
        <v>0.24928719935940036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3.1395675391135263</v>
      </c>
      <c r="L29" s="50">
        <f t="shared" si="2"/>
        <v>1.9816396706193411</v>
      </c>
      <c r="M29" s="51">
        <f t="shared" si="3"/>
        <v>6.4712823486582138E-2</v>
      </c>
      <c r="N29" s="52">
        <f t="shared" si="0"/>
        <v>0.93904380886046535</v>
      </c>
      <c r="O29">
        <f t="shared" si="1"/>
        <v>0.17796026458810088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3.1395675391135263</v>
      </c>
      <c r="L30" s="50">
        <f t="shared" si="2"/>
        <v>1.9816396706193411</v>
      </c>
      <c r="M30" s="51">
        <f t="shared" si="3"/>
        <v>3.5642802349071911E-2</v>
      </c>
      <c r="N30" s="52">
        <f t="shared" si="0"/>
        <v>0.97468661120953726</v>
      </c>
      <c r="O30">
        <f t="shared" si="1"/>
        <v>0.10692840704721573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3.1395675391135263</v>
      </c>
      <c r="L31" s="50">
        <f t="shared" si="2"/>
        <v>1.9816396706193411</v>
      </c>
      <c r="M31" s="51">
        <f t="shared" si="3"/>
        <v>1.6458250860721835E-2</v>
      </c>
      <c r="N31" s="52">
        <f t="shared" si="0"/>
        <v>0.99114486207025909</v>
      </c>
      <c r="O31">
        <f t="shared" si="1"/>
        <v>5.3489315297345963E-2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3.1395675391135263</v>
      </c>
      <c r="L32" s="50">
        <f t="shared" si="2"/>
        <v>1.9816396706193411</v>
      </c>
      <c r="M32" s="51">
        <f t="shared" si="3"/>
        <v>6.2880529456292855E-3</v>
      </c>
      <c r="N32" s="52">
        <f t="shared" si="0"/>
        <v>0.99743291501588838</v>
      </c>
      <c r="O32">
        <f t="shared" si="1"/>
        <v>2.2008185309702499E-2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3.1395675391135263</v>
      </c>
      <c r="L33" s="50">
        <f t="shared" si="2"/>
        <v>1.9816396706193411</v>
      </c>
      <c r="M33" s="51">
        <f t="shared" si="3"/>
        <v>1.9604947278943907E-3</v>
      </c>
      <c r="N33" s="52">
        <f t="shared" si="0"/>
        <v>0.99939340974378277</v>
      </c>
      <c r="O33">
        <f t="shared" si="1"/>
        <v>7.3518552296039652E-3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3.1395675391135263</v>
      </c>
      <c r="L34" s="50">
        <f t="shared" si="2"/>
        <v>1.9816396706193411</v>
      </c>
      <c r="M34" s="51">
        <f t="shared" si="3"/>
        <v>4.9169578527863411E-4</v>
      </c>
      <c r="N34" s="52">
        <f t="shared" si="0"/>
        <v>0.9998851055290614</v>
      </c>
      <c r="O34">
        <f t="shared" si="1"/>
        <v>1.9667831411145364E-3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3.1395675391135263</v>
      </c>
      <c r="L35" s="50">
        <f t="shared" si="2"/>
        <v>1.9816396706193411</v>
      </c>
      <c r="M35" s="51">
        <f t="shared" si="3"/>
        <v>9.7742200265482637E-5</v>
      </c>
      <c r="N35" s="52">
        <f t="shared" si="0"/>
        <v>0.99998284772932688</v>
      </c>
      <c r="O35">
        <f t="shared" si="1"/>
        <v>4.1540435112830121E-4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3.1395675391135263</v>
      </c>
      <c r="L36" s="50">
        <f t="shared" si="5"/>
        <v>1.9816396706193411</v>
      </c>
      <c r="M36" s="51">
        <f t="shared" si="3"/>
        <v>1.5168146313526698E-5</v>
      </c>
      <c r="N36" s="52">
        <f t="shared" si="0"/>
        <v>0.99999801587564041</v>
      </c>
      <c r="O36">
        <f t="shared" si="1"/>
        <v>6.8256658410870141E-5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3.1395675391135263</v>
      </c>
      <c r="L37" s="50">
        <f t="shared" si="5"/>
        <v>1.9816396706193411</v>
      </c>
      <c r="M37" s="51">
        <f t="shared" si="3"/>
        <v>1.8093064595436914E-6</v>
      </c>
      <c r="N37" s="52">
        <f t="shared" si="0"/>
        <v>0.99999982518209996</v>
      </c>
      <c r="O37">
        <f t="shared" si="1"/>
        <v>8.5942056828325342E-6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3.1395675391135263</v>
      </c>
      <c r="L38" s="50">
        <f t="shared" si="5"/>
        <v>1.9816396706193411</v>
      </c>
      <c r="M38" s="51">
        <f t="shared" si="3"/>
        <v>1.63287097509901E-7</v>
      </c>
      <c r="N38" s="52">
        <f t="shared" si="0"/>
        <v>0.99999998846919746</v>
      </c>
      <c r="O38">
        <f t="shared" si="1"/>
        <v>8.1643548754950501E-7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3.1395675391135263</v>
      </c>
      <c r="L39" s="50">
        <f t="shared" si="5"/>
        <v>1.9816396706193411</v>
      </c>
      <c r="M39" s="51">
        <f t="shared" si="3"/>
        <v>1.0971275332671837E-8</v>
      </c>
      <c r="N39" s="52">
        <f t="shared" si="0"/>
        <v>0.9999999994404728</v>
      </c>
      <c r="O39">
        <f t="shared" si="1"/>
        <v>5.7599195496527145E-8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3.1395675391135263</v>
      </c>
      <c r="L40" s="50">
        <f t="shared" si="5"/>
        <v>1.9816396706193411</v>
      </c>
      <c r="M40" s="51">
        <f t="shared" si="3"/>
        <v>5.3990045767449146E-10</v>
      </c>
      <c r="N40" s="52">
        <f t="shared" si="0"/>
        <v>0.99999999998037326</v>
      </c>
      <c r="O40">
        <f t="shared" si="1"/>
        <v>2.969452517209703E-9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3.1395675391135263</v>
      </c>
      <c r="L41" s="50">
        <f t="shared" si="5"/>
        <v>1.9816396706193411</v>
      </c>
      <c r="M41" s="51">
        <f t="shared" si="3"/>
        <v>1.9137802453883523E-11</v>
      </c>
      <c r="N41" s="52">
        <f t="shared" si="0"/>
        <v>0.99999999999951106</v>
      </c>
      <c r="O41">
        <f t="shared" si="1"/>
        <v>1.1004236410983026E-10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3.1395675391135263</v>
      </c>
      <c r="L42" s="50">
        <f t="shared" si="5"/>
        <v>1.9816396706193411</v>
      </c>
      <c r="M42" s="51">
        <f t="shared" si="3"/>
        <v>4.8039350275530524E-13</v>
      </c>
      <c r="N42" s="52">
        <f t="shared" si="0"/>
        <v>0.99999999999999145</v>
      </c>
      <c r="O42">
        <f t="shared" si="1"/>
        <v>2.8823610165318314E-12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3.1395675391135263</v>
      </c>
      <c r="L43" s="50">
        <f t="shared" si="5"/>
        <v>1.9816396706193411</v>
      </c>
      <c r="M43" s="51">
        <f t="shared" si="3"/>
        <v>8.4376949871511897E-15</v>
      </c>
      <c r="N43" s="52">
        <f t="shared" si="0"/>
        <v>0.99999999999999989</v>
      </c>
      <c r="O43">
        <f t="shared" si="1"/>
        <v>5.2735593669694936E-14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3.1395675391135263</v>
      </c>
      <c r="L44" s="50">
        <f t="shared" si="5"/>
        <v>1.9816396706193411</v>
      </c>
      <c r="M44" s="51">
        <f t="shared" si="3"/>
        <v>0</v>
      </c>
      <c r="N44" s="52">
        <f t="shared" si="0"/>
        <v>1</v>
      </c>
      <c r="O44">
        <f t="shared" si="1"/>
        <v>0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3.1395675391135263</v>
      </c>
      <c r="L45" s="50">
        <f t="shared" si="5"/>
        <v>1.9816396706193411</v>
      </c>
      <c r="M45" s="51">
        <f t="shared" si="3"/>
        <v>0</v>
      </c>
      <c r="N45" s="52">
        <f t="shared" si="0"/>
        <v>1</v>
      </c>
      <c r="O45">
        <f t="shared" si="1"/>
        <v>0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3.1395675391135263</v>
      </c>
      <c r="L46" s="50">
        <f t="shared" si="5"/>
        <v>1.9816396706193411</v>
      </c>
      <c r="M46" s="51">
        <f t="shared" si="3"/>
        <v>0</v>
      </c>
      <c r="N46" s="52">
        <f t="shared" si="0"/>
        <v>1</v>
      </c>
      <c r="O46">
        <f t="shared" si="1"/>
        <v>0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3.1395675391135263</v>
      </c>
      <c r="L47" s="50">
        <f t="shared" si="5"/>
        <v>1.9816396706193411</v>
      </c>
      <c r="M47" s="51">
        <f t="shared" si="3"/>
        <v>0</v>
      </c>
      <c r="N47" s="52">
        <f t="shared" si="0"/>
        <v>1</v>
      </c>
      <c r="O47">
        <f t="shared" si="1"/>
        <v>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3.1395675391135263</v>
      </c>
      <c r="L48" s="50">
        <f t="shared" si="5"/>
        <v>1.9816396706193411</v>
      </c>
      <c r="M48" s="51">
        <f t="shared" si="3"/>
        <v>0</v>
      </c>
      <c r="N48" s="52">
        <f t="shared" si="0"/>
        <v>1</v>
      </c>
      <c r="O48">
        <f t="shared" si="1"/>
        <v>0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3.1395675391135263</v>
      </c>
      <c r="L49" s="50">
        <f t="shared" si="5"/>
        <v>1.9816396706193411</v>
      </c>
      <c r="M49" s="51">
        <f t="shared" si="3"/>
        <v>0</v>
      </c>
      <c r="N49" s="52">
        <f t="shared" si="0"/>
        <v>1</v>
      </c>
      <c r="O49">
        <f t="shared" si="1"/>
        <v>0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3.1395675391135263</v>
      </c>
      <c r="L50" s="50">
        <f t="shared" si="5"/>
        <v>1.9816396706193411</v>
      </c>
      <c r="M50" s="51">
        <f t="shared" si="3"/>
        <v>0</v>
      </c>
      <c r="N50" s="52">
        <f>WEIBULL(J50,K50,L50,TRUE)</f>
        <v>1</v>
      </c>
      <c r="O50">
        <f t="shared" si="1"/>
        <v>0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3.1395675391135263</v>
      </c>
      <c r="L51" s="50">
        <f t="shared" si="5"/>
        <v>1.9816396706193411</v>
      </c>
      <c r="M51" s="51">
        <f t="shared" si="3"/>
        <v>0</v>
      </c>
      <c r="N51" s="52">
        <f t="shared" ref="N51:N62" si="6">WEIBULL(J51,K51,L51,TRUE)</f>
        <v>1</v>
      </c>
      <c r="O51">
        <f t="shared" si="1"/>
        <v>0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3.1395675391135263</v>
      </c>
      <c r="L52" s="50">
        <f t="shared" si="7"/>
        <v>1.9816396706193411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3.1395675391135263</v>
      </c>
      <c r="L53" s="50">
        <f t="shared" si="7"/>
        <v>1.9816396706193411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3.1395675391135263</v>
      </c>
      <c r="L54" s="50">
        <f t="shared" si="7"/>
        <v>1.9816396706193411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3.1395675391135263</v>
      </c>
      <c r="L55" s="50">
        <f t="shared" si="7"/>
        <v>1.9816396706193411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3.1395675391135263</v>
      </c>
      <c r="L56" s="50">
        <f t="shared" si="7"/>
        <v>1.9816396706193411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3.1395675391135263</v>
      </c>
      <c r="L57" s="50">
        <f t="shared" si="7"/>
        <v>1.9816396706193411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3.1395675391135263</v>
      </c>
      <c r="L58" s="50">
        <f t="shared" si="7"/>
        <v>1.9816396706193411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3.1395675391135263</v>
      </c>
      <c r="L59" s="50">
        <f t="shared" si="7"/>
        <v>1.9816396706193411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3.1395675391135263</v>
      </c>
      <c r="L60" s="50">
        <f t="shared" si="7"/>
        <v>1.9816396706193411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3.1395675391135263</v>
      </c>
      <c r="L61" s="50">
        <f t="shared" si="7"/>
        <v>1.9816396706193411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3.1395675391135263</v>
      </c>
      <c r="L62" s="50">
        <f t="shared" si="7"/>
        <v>1.9816396706193411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85"/>
  <sheetViews>
    <sheetView topLeftCell="C1" workbookViewId="0">
      <selection activeCell="K3" sqref="K3:M15"/>
    </sheetView>
  </sheetViews>
  <sheetFormatPr baseColWidth="10" defaultRowHeight="15"/>
  <cols>
    <col min="1" max="1" width="16.5703125" bestFit="1" customWidth="1"/>
    <col min="2" max="2" width="10.7109375" style="30" bestFit="1" customWidth="1"/>
    <col min="3" max="3" width="10" bestFit="1" customWidth="1"/>
    <col min="4" max="4" width="10.85546875" bestFit="1" customWidth="1"/>
    <col min="5" max="5" width="16.7109375" bestFit="1" customWidth="1"/>
    <col min="8" max="8" width="12.7109375" bestFit="1" customWidth="1"/>
    <col min="9" max="9" width="14.28515625" bestFit="1" customWidth="1"/>
    <col min="10" max="10" width="6.7109375" bestFit="1" customWidth="1"/>
    <col min="11" max="11" width="8.140625" bestFit="1" customWidth="1"/>
    <col min="12" max="12" width="8.7109375" bestFit="1" customWidth="1"/>
    <col min="14" max="14" width="16.7109375" bestFit="1" customWidth="1"/>
  </cols>
  <sheetData>
    <row r="1" spans="1:13" ht="31.5" customHeight="1">
      <c r="A1" s="93"/>
      <c r="B1" s="93"/>
      <c r="C1" s="93"/>
      <c r="D1" s="93"/>
      <c r="E1" s="93"/>
      <c r="I1" s="55" t="s">
        <v>41</v>
      </c>
      <c r="J1" s="1"/>
      <c r="K1" s="94" t="s">
        <v>4</v>
      </c>
      <c r="L1" s="95"/>
      <c r="M1" s="6" t="s">
        <v>21</v>
      </c>
    </row>
    <row r="2" spans="1:13" ht="15.75">
      <c r="A2" s="93"/>
      <c r="B2" s="93"/>
      <c r="C2" s="93"/>
      <c r="D2" s="93"/>
      <c r="E2" s="93"/>
      <c r="F2" s="9" t="s">
        <v>53</v>
      </c>
      <c r="G2" s="9">
        <f>G24</f>
        <v>1.862793328964899</v>
      </c>
      <c r="I2" s="56">
        <f>G2-I9</f>
        <v>0.12473088635700269</v>
      </c>
      <c r="J2" s="2" t="s">
        <v>5</v>
      </c>
      <c r="K2" s="2" t="s">
        <v>6</v>
      </c>
      <c r="L2" s="2" t="s">
        <v>7</v>
      </c>
      <c r="M2" s="2"/>
    </row>
    <row r="3" spans="1:13" ht="15.75">
      <c r="A3" s="93"/>
      <c r="B3" s="93"/>
      <c r="C3" s="93"/>
      <c r="D3" s="93"/>
      <c r="E3" s="93"/>
      <c r="J3" s="3" t="s">
        <v>8</v>
      </c>
      <c r="K3" s="66">
        <f>'EPM -Juillet'!K3</f>
        <v>2.1619061817436549</v>
      </c>
      <c r="L3" s="66">
        <f>'EPM -Juillet'!L3</f>
        <v>3.5127526064074051</v>
      </c>
      <c r="M3" s="66">
        <f>'EPM -Juillet'!M3</f>
        <v>1.9457708871662234</v>
      </c>
    </row>
    <row r="4" spans="1:13" ht="18.75">
      <c r="A4" s="7"/>
      <c r="B4" s="22" t="s">
        <v>22</v>
      </c>
      <c r="C4" s="62">
        <f>L10</f>
        <v>2.4761770122387752</v>
      </c>
      <c r="D4" s="9" t="s">
        <v>23</v>
      </c>
      <c r="E4" s="62">
        <f>K10</f>
        <v>1.9590605042987337</v>
      </c>
      <c r="F4" s="8"/>
      <c r="G4" s="8"/>
      <c r="H4" s="8"/>
      <c r="I4" s="8"/>
      <c r="J4" s="3" t="s">
        <v>9</v>
      </c>
      <c r="K4" s="66">
        <f>'EPM -Juillet'!K4</f>
        <v>2.1679370078010947</v>
      </c>
      <c r="L4" s="66">
        <f>'EPM -Juillet'!L4</f>
        <v>3.1855113534320991</v>
      </c>
      <c r="M4" s="66">
        <f>'EPM -Juillet'!M4</f>
        <v>1.9415386374028378</v>
      </c>
    </row>
    <row r="5" spans="1:13" ht="15.75">
      <c r="A5" s="11" t="s">
        <v>24</v>
      </c>
      <c r="B5" s="23" t="s">
        <v>25</v>
      </c>
      <c r="C5" s="31">
        <f>1+2/C4</f>
        <v>1.8076966994341608</v>
      </c>
      <c r="D5" s="7"/>
      <c r="E5" s="7"/>
      <c r="F5" s="8"/>
      <c r="G5" s="8"/>
      <c r="H5" s="8"/>
      <c r="I5" s="8"/>
      <c r="J5" s="3" t="s">
        <v>10</v>
      </c>
      <c r="K5" s="66">
        <f>'EPM -Juillet'!K5</f>
        <v>2.1929193123343618</v>
      </c>
      <c r="L5" s="66">
        <f>'EPM -Juillet'!L5</f>
        <v>3.1537922609655382</v>
      </c>
      <c r="M5" s="66">
        <f>'EPM -Juillet'!M5</f>
        <v>1.9629731182795684</v>
      </c>
    </row>
    <row r="6" spans="1:13" ht="15.75">
      <c r="A6" s="7"/>
      <c r="B6" s="24"/>
      <c r="C6" s="12"/>
      <c r="D6" s="12"/>
      <c r="E6" s="12"/>
      <c r="F6" s="8"/>
      <c r="G6" s="8"/>
      <c r="H6" s="8"/>
      <c r="I6" s="8"/>
      <c r="J6" s="3" t="s">
        <v>11</v>
      </c>
      <c r="K6" s="66">
        <f>'EPM -Juillet'!K6</f>
        <v>2.0741135454178008</v>
      </c>
      <c r="L6" s="66">
        <f>'EPM -Juillet'!L6</f>
        <v>2.7112800039065963</v>
      </c>
      <c r="M6" s="66">
        <f>'EPM -Juillet'!M6</f>
        <v>1.8449966193373881</v>
      </c>
    </row>
    <row r="7" spans="1:13" ht="15.75">
      <c r="A7" s="7"/>
      <c r="B7" s="25">
        <f>1+1/(12*C5)+1/(288*C5*C5)-139/(51840*C5*C5*C5)</f>
        <v>1.0467078324123107</v>
      </c>
      <c r="C7" s="13" t="s">
        <v>26</v>
      </c>
      <c r="D7" s="12"/>
      <c r="E7" s="12"/>
      <c r="J7" s="3" t="s">
        <v>12</v>
      </c>
      <c r="K7" s="66">
        <f>'EPM -Juillet'!K7</f>
        <v>2.0812645129552791</v>
      </c>
      <c r="L7" s="66">
        <f>'EPM -Juillet'!L7</f>
        <v>3.1236231932986618</v>
      </c>
      <c r="M7" s="66">
        <f>'EPM -Juillet'!M7</f>
        <v>1.8621820615795657</v>
      </c>
    </row>
    <row r="8" spans="1:13" ht="15.75">
      <c r="A8" s="7"/>
      <c r="B8" s="26">
        <f>EXP(-C5)</f>
        <v>0.16403151591052087</v>
      </c>
      <c r="C8" s="14"/>
      <c r="D8" s="7"/>
      <c r="E8" s="7"/>
      <c r="G8" s="96"/>
      <c r="I8" s="15" t="s">
        <v>48</v>
      </c>
      <c r="J8" s="3" t="s">
        <v>13</v>
      </c>
      <c r="K8" s="66">
        <f>'EPM -Juillet'!K8</f>
        <v>1.9914087789660555</v>
      </c>
      <c r="L8" s="66">
        <f>'EPM -Juillet'!L8</f>
        <v>3.0386161280093082</v>
      </c>
      <c r="M8" s="66">
        <f>'EPM -Juillet'!M8</f>
        <v>1.7795307443365633</v>
      </c>
    </row>
    <row r="9" spans="1:13" ht="15.75">
      <c r="A9" s="7"/>
      <c r="B9" s="27">
        <f>POWER(C5,C5-1)</f>
        <v>1.6131675238629664</v>
      </c>
      <c r="C9" s="16"/>
      <c r="D9" s="7"/>
      <c r="E9" s="7"/>
      <c r="F9" s="20">
        <f>E20/I9</f>
        <v>0.43144369146611078</v>
      </c>
      <c r="G9" s="97"/>
      <c r="I9" s="63">
        <f>M10</f>
        <v>1.7380624426078963</v>
      </c>
      <c r="J9" s="3" t="s">
        <v>14</v>
      </c>
      <c r="K9" s="66">
        <f>'EPM -Juillet'!K9</f>
        <v>1.9816396706193411</v>
      </c>
      <c r="L9" s="66">
        <f>'EPM -Juillet'!L9</f>
        <v>3.1395675391135263</v>
      </c>
      <c r="M9" s="66">
        <f>'EPM -Juillet'!M9</f>
        <v>1.7734685255597809</v>
      </c>
    </row>
    <row r="10" spans="1:13" ht="15.75">
      <c r="A10" s="7"/>
      <c r="B10" s="28">
        <f>SQRT(C5*2*22/7)</f>
        <v>3.3708552279609796</v>
      </c>
      <c r="C10" s="17"/>
      <c r="D10" s="7"/>
      <c r="E10" s="7"/>
      <c r="G10" s="97"/>
      <c r="J10" s="3" t="s">
        <v>15</v>
      </c>
      <c r="K10" s="66">
        <f>'EPM -Juillet'!K10</f>
        <v>1.9590605042987337</v>
      </c>
      <c r="L10" s="66">
        <f>'EPM -Juillet'!L10</f>
        <v>2.4761770122387752</v>
      </c>
      <c r="M10" s="66">
        <f>'EPM -Juillet'!M10</f>
        <v>1.7380624426078963</v>
      </c>
    </row>
    <row r="11" spans="1:13" ht="15.75">
      <c r="A11" s="7"/>
      <c r="B11" s="24"/>
      <c r="C11" s="7"/>
      <c r="D11" s="7"/>
      <c r="E11" s="7"/>
      <c r="F11" t="s">
        <v>44</v>
      </c>
      <c r="G11" s="58">
        <f>(I9-G2)*(I9-G2)</f>
        <v>1.555779401140352E-2</v>
      </c>
      <c r="H11" s="60" t="s">
        <v>45</v>
      </c>
      <c r="I11" s="60"/>
      <c r="J11" s="3" t="s">
        <v>16</v>
      </c>
      <c r="K11" s="66">
        <f>'EPM -Juillet'!K11</f>
        <v>1.7837832332335157</v>
      </c>
      <c r="L11" s="66">
        <f>'EPM -Juillet'!L11</f>
        <v>2.8567194441642942</v>
      </c>
      <c r="M11" s="66">
        <f>'EPM -Juillet'!M11</f>
        <v>1.5898268398268449</v>
      </c>
    </row>
    <row r="12" spans="1:13" ht="21">
      <c r="A12" s="4" t="s">
        <v>27</v>
      </c>
      <c r="B12" s="29">
        <f>B7*B8*B9*B10</f>
        <v>0.93362472271778429</v>
      </c>
      <c r="C12" s="98"/>
      <c r="D12" s="98"/>
      <c r="E12" s="10"/>
      <c r="F12" t="s">
        <v>42</v>
      </c>
      <c r="G12" s="57">
        <f>(H17-I9)*(H17-I9)</f>
        <v>0</v>
      </c>
      <c r="H12" s="60" t="s">
        <v>46</v>
      </c>
      <c r="I12" s="64">
        <f>SQRT(G12)</f>
        <v>0</v>
      </c>
      <c r="J12" s="3" t="s">
        <v>17</v>
      </c>
      <c r="K12" s="66">
        <f>'EPM -Juillet'!K12</f>
        <v>1.9682529629574681</v>
      </c>
      <c r="L12" s="66">
        <f>'EPM -Juillet'!L12</f>
        <v>2.6459825585540955</v>
      </c>
      <c r="M12" s="66">
        <f>'EPM -Juillet'!M12</f>
        <v>1.7494152046783538</v>
      </c>
    </row>
    <row r="13" spans="1:13" ht="18.75">
      <c r="A13" s="7"/>
      <c r="B13" s="22" t="s">
        <v>22</v>
      </c>
      <c r="C13" s="10">
        <f>C4</f>
        <v>2.4761770122387752</v>
      </c>
      <c r="D13" s="9" t="s">
        <v>23</v>
      </c>
      <c r="E13" s="10">
        <f>E4</f>
        <v>1.9590605042987337</v>
      </c>
      <c r="F13" t="s">
        <v>43</v>
      </c>
      <c r="G13" s="57">
        <f>(H17-G2)*(H17-G2)</f>
        <v>1.555779401140352E-2</v>
      </c>
      <c r="H13" s="60" t="s">
        <v>47</v>
      </c>
      <c r="I13" s="61">
        <f>1-G12/G13</f>
        <v>1</v>
      </c>
      <c r="J13" s="3" t="s">
        <v>18</v>
      </c>
      <c r="K13" s="66">
        <f>'EPM -Juillet'!K13</f>
        <v>1.9728443788905725</v>
      </c>
      <c r="L13" s="66">
        <f>'EPM -Juillet'!L13</f>
        <v>2.480921418584952</v>
      </c>
      <c r="M13" s="66">
        <f>'EPM -Juillet'!M13</f>
        <v>1.7503692999357745</v>
      </c>
    </row>
    <row r="14" spans="1:13" ht="15.75">
      <c r="A14" s="11" t="s">
        <v>24</v>
      </c>
      <c r="B14" s="23" t="s">
        <v>28</v>
      </c>
      <c r="C14" s="18">
        <f>1+1/C13</f>
        <v>1.4038483497170804</v>
      </c>
      <c r="D14" s="7"/>
      <c r="E14" s="7"/>
      <c r="F14" s="99" t="s">
        <v>32</v>
      </c>
      <c r="G14" s="100"/>
      <c r="H14" s="59">
        <f>E13*E13*(B12-B20)</f>
        <v>0.5623141297131331</v>
      </c>
      <c r="J14" s="3" t="s">
        <v>19</v>
      </c>
      <c r="K14" s="66">
        <f>'EPM -Juillet'!K14</f>
        <v>1.9905872092104615</v>
      </c>
      <c r="L14" s="66">
        <f>'EPM -Juillet'!L14</f>
        <v>2.8185087186494568</v>
      </c>
      <c r="M14" s="66">
        <f>'EPM -Juillet'!M14</f>
        <v>1.7732094463801782</v>
      </c>
    </row>
    <row r="15" spans="1:13" ht="18.75">
      <c r="A15" s="7"/>
      <c r="B15" s="24"/>
      <c r="C15" s="12"/>
      <c r="D15" s="12"/>
      <c r="E15" s="12"/>
      <c r="F15" s="101"/>
      <c r="G15" s="102"/>
      <c r="H15" s="19"/>
      <c r="I15" s="57"/>
      <c r="J15" s="4" t="s">
        <v>20</v>
      </c>
      <c r="K15" s="66">
        <f>'EPM -Juillet'!K15</f>
        <v>2.0271431082023619</v>
      </c>
      <c r="L15" s="66">
        <f>'EPM -Juillet'!L15</f>
        <v>2.9286210197770592</v>
      </c>
      <c r="M15" s="66">
        <f>'EPM -Juillet'!M15</f>
        <v>1.809278652257581</v>
      </c>
    </row>
    <row r="16" spans="1:13">
      <c r="A16" s="7"/>
      <c r="B16" s="25">
        <f>1+1/(12*C14)+1/(288*C14*C14)-139/(51840*C14*C14*C14)</f>
        <v>1.0601533343717675</v>
      </c>
      <c r="C16" s="13" t="s">
        <v>26</v>
      </c>
      <c r="D16" s="12"/>
      <c r="E16" s="12"/>
    </row>
    <row r="17" spans="1:15" ht="21">
      <c r="A17" s="7"/>
      <c r="B17" s="26">
        <f>EXP(-C14)</f>
        <v>0.2456497962703551</v>
      </c>
      <c r="C17" s="14"/>
      <c r="D17" s="7"/>
      <c r="E17" s="7"/>
      <c r="F17" s="99" t="s">
        <v>51</v>
      </c>
      <c r="G17" s="100"/>
      <c r="H17" s="35">
        <f>E13*B21</f>
        <v>1.7380624426078963</v>
      </c>
      <c r="J17" s="39" t="s">
        <v>34</v>
      </c>
      <c r="K17" s="7" t="s">
        <v>35</v>
      </c>
      <c r="L17" s="7" t="s">
        <v>36</v>
      </c>
      <c r="M17" s="7" t="s">
        <v>37</v>
      </c>
      <c r="N17" s="7" t="s">
        <v>38</v>
      </c>
      <c r="O17" s="53" t="s">
        <v>39</v>
      </c>
    </row>
    <row r="18" spans="1:15" ht="18.75">
      <c r="A18" s="7"/>
      <c r="B18" s="27">
        <f>POWER(C14,C14-1)</f>
        <v>1.1468193655117001</v>
      </c>
      <c r="C18" s="16"/>
      <c r="D18" s="7"/>
      <c r="E18" s="7"/>
      <c r="F18" s="101"/>
      <c r="G18" s="102"/>
      <c r="H18" s="19"/>
      <c r="J18" s="7">
        <v>0</v>
      </c>
      <c r="K18" s="54">
        <f>C4</f>
        <v>2.4761770122387752</v>
      </c>
      <c r="L18" s="54">
        <f>E4</f>
        <v>1.9590605042987337</v>
      </c>
      <c r="M18" s="51">
        <f>N18</f>
        <v>0</v>
      </c>
      <c r="N18" s="52">
        <f>WEIBULL(J18,K18,L18,TRUE)</f>
        <v>0</v>
      </c>
      <c r="O18">
        <f>J18*M18</f>
        <v>0</v>
      </c>
    </row>
    <row r="19" spans="1:15" ht="15.75">
      <c r="A19" s="7"/>
      <c r="B19" s="28">
        <f>SQRT(C14*2*22/7)</f>
        <v>2.970553757600269</v>
      </c>
      <c r="C19" s="17"/>
      <c r="D19" s="7"/>
      <c r="E19" s="7"/>
      <c r="F19" s="33"/>
      <c r="G19" s="34"/>
      <c r="J19" s="7">
        <v>0.25</v>
      </c>
      <c r="K19" s="50">
        <f>K18</f>
        <v>2.4761770122387752</v>
      </c>
      <c r="L19" s="50">
        <f>L18</f>
        <v>1.9590605042987337</v>
      </c>
      <c r="M19" s="51">
        <f>N19-N18</f>
        <v>6.0912252111290366E-3</v>
      </c>
      <c r="N19" s="52">
        <f t="shared" ref="N19:N49" si="0">WEIBULL(J19,K19,L19,TRUE)</f>
        <v>6.0912252111290366E-3</v>
      </c>
      <c r="O19">
        <f t="shared" ref="O19:O62" si="1">J19*M19</f>
        <v>1.5228063027822591E-3</v>
      </c>
    </row>
    <row r="20" spans="1:15" ht="21">
      <c r="A20" s="4" t="s">
        <v>29</v>
      </c>
      <c r="B20" s="29">
        <f>B21*B21</f>
        <v>0.7871093148859869</v>
      </c>
      <c r="C20" s="88" t="s">
        <v>30</v>
      </c>
      <c r="D20" s="89"/>
      <c r="E20" s="10">
        <f>E13*SQRT(B12-B20)</f>
        <v>0.74987607623735608</v>
      </c>
      <c r="F20" s="34"/>
      <c r="G20" s="34"/>
      <c r="J20" s="7">
        <v>0.5</v>
      </c>
      <c r="K20" s="50">
        <f t="shared" ref="K20:L35" si="2">K19</f>
        <v>2.4761770122387752</v>
      </c>
      <c r="L20" s="50">
        <f t="shared" si="2"/>
        <v>1.9590605042987337</v>
      </c>
      <c r="M20" s="51">
        <f t="shared" ref="M20:M62" si="3">N20-N19</f>
        <v>2.733389216665294E-2</v>
      </c>
      <c r="N20" s="52">
        <f t="shared" si="0"/>
        <v>3.3425117377781977E-2</v>
      </c>
      <c r="O20">
        <f t="shared" si="1"/>
        <v>1.366694608332647E-2</v>
      </c>
    </row>
    <row r="21" spans="1:15" ht="21">
      <c r="A21" s="4" t="s">
        <v>31</v>
      </c>
      <c r="B21" s="29">
        <f>B16*B17*B18*B19</f>
        <v>0.88719181403233593</v>
      </c>
      <c r="C21" s="90"/>
      <c r="D21" s="91"/>
      <c r="E21" s="19"/>
      <c r="F21" s="37" t="s">
        <v>33</v>
      </c>
      <c r="G21" s="38">
        <f>I9-H17</f>
        <v>0</v>
      </c>
      <c r="J21" s="7">
        <v>0.75</v>
      </c>
      <c r="K21" s="50">
        <f t="shared" si="2"/>
        <v>2.4761770122387752</v>
      </c>
      <c r="L21" s="50">
        <f t="shared" si="2"/>
        <v>1.9590605042987337</v>
      </c>
      <c r="M21" s="51">
        <f t="shared" si="3"/>
        <v>5.5183435492378918E-2</v>
      </c>
      <c r="N21" s="52">
        <f t="shared" si="0"/>
        <v>8.8608552870160895E-2</v>
      </c>
      <c r="O21">
        <f t="shared" si="1"/>
        <v>4.1387576619284189E-2</v>
      </c>
    </row>
    <row r="22" spans="1:15">
      <c r="J22" s="7">
        <v>1</v>
      </c>
      <c r="K22" s="50">
        <f t="shared" si="2"/>
        <v>2.4761770122387752</v>
      </c>
      <c r="L22" s="50">
        <f t="shared" si="2"/>
        <v>1.9590605042987337</v>
      </c>
      <c r="M22" s="51">
        <f t="shared" si="3"/>
        <v>8.3740448611895002E-2</v>
      </c>
      <c r="N22" s="52">
        <f t="shared" si="0"/>
        <v>0.1723490014820559</v>
      </c>
      <c r="O22">
        <f t="shared" si="1"/>
        <v>8.3740448611895002E-2</v>
      </c>
    </row>
    <row r="23" spans="1:15">
      <c r="A23" s="40"/>
      <c r="B23" s="41"/>
      <c r="C23" s="40"/>
      <c r="D23" s="40"/>
      <c r="E23" s="40"/>
      <c r="J23" s="7">
        <f>J22+0.25</f>
        <v>1.25</v>
      </c>
      <c r="K23" s="50">
        <f t="shared" si="2"/>
        <v>2.4761770122387752</v>
      </c>
      <c r="L23" s="50">
        <f t="shared" si="2"/>
        <v>1.9590605042987337</v>
      </c>
      <c r="M23" s="51">
        <f t="shared" si="3"/>
        <v>0.10779449295741772</v>
      </c>
      <c r="N23" s="52">
        <f t="shared" si="0"/>
        <v>0.28014349443947362</v>
      </c>
      <c r="O23">
        <f t="shared" si="1"/>
        <v>0.13474311619677215</v>
      </c>
    </row>
    <row r="24" spans="1:15" ht="21">
      <c r="A24" s="40"/>
      <c r="B24" s="92"/>
      <c r="C24" s="92"/>
      <c r="D24" s="92"/>
      <c r="E24" s="92"/>
      <c r="F24" s="9" t="s">
        <v>40</v>
      </c>
      <c r="G24" s="9">
        <f>SUM(O18:O62)</f>
        <v>1.862793328964899</v>
      </c>
      <c r="J24" s="7">
        <f t="shared" ref="J24:J55" si="4">J23+0.25</f>
        <v>1.5</v>
      </c>
      <c r="K24" s="50">
        <f t="shared" si="2"/>
        <v>2.4761770122387752</v>
      </c>
      <c r="L24" s="50">
        <f t="shared" si="2"/>
        <v>1.9590605042987337</v>
      </c>
      <c r="M24" s="51">
        <f t="shared" si="3"/>
        <v>0.1231100470168458</v>
      </c>
      <c r="N24" s="52">
        <f t="shared" si="0"/>
        <v>0.40325354145631942</v>
      </c>
      <c r="O24">
        <f t="shared" si="1"/>
        <v>0.1846650705252687</v>
      </c>
    </row>
    <row r="25" spans="1:15" ht="18.75">
      <c r="A25" s="42"/>
      <c r="B25" s="42"/>
      <c r="C25" s="42"/>
      <c r="D25" s="42"/>
      <c r="E25" s="42"/>
      <c r="J25" s="7">
        <f t="shared" si="4"/>
        <v>1.75</v>
      </c>
      <c r="K25" s="50">
        <f t="shared" si="2"/>
        <v>2.4761770122387752</v>
      </c>
      <c r="L25" s="50">
        <f t="shared" si="2"/>
        <v>1.9590605042987337</v>
      </c>
      <c r="M25" s="51">
        <f t="shared" si="3"/>
        <v>0.12730473809950582</v>
      </c>
      <c r="N25" s="52">
        <f t="shared" si="0"/>
        <v>0.53055827955582524</v>
      </c>
      <c r="O25">
        <f t="shared" si="1"/>
        <v>0.22278329167413519</v>
      </c>
    </row>
    <row r="26" spans="1:15" ht="21">
      <c r="A26" s="43"/>
      <c r="B26" s="44"/>
      <c r="C26" s="44"/>
      <c r="D26" s="45"/>
      <c r="E26" s="46"/>
      <c r="J26" s="7">
        <f t="shared" si="4"/>
        <v>2</v>
      </c>
      <c r="K26" s="50">
        <f t="shared" si="2"/>
        <v>2.4761770122387752</v>
      </c>
      <c r="L26" s="50">
        <f t="shared" si="2"/>
        <v>1.9590605042987337</v>
      </c>
      <c r="M26" s="51">
        <f t="shared" si="3"/>
        <v>0.12039403316747355</v>
      </c>
      <c r="N26" s="52">
        <f t="shared" si="0"/>
        <v>0.65095231272329879</v>
      </c>
      <c r="O26">
        <f t="shared" si="1"/>
        <v>0.24078806633494709</v>
      </c>
    </row>
    <row r="27" spans="1:15" ht="21">
      <c r="A27" s="43"/>
      <c r="B27" s="44"/>
      <c r="C27" s="44"/>
      <c r="D27" s="45"/>
      <c r="E27" s="45"/>
      <c r="J27" s="7">
        <f t="shared" si="4"/>
        <v>2.25</v>
      </c>
      <c r="K27" s="50">
        <f t="shared" si="2"/>
        <v>2.4761770122387752</v>
      </c>
      <c r="L27" s="50">
        <f t="shared" si="2"/>
        <v>1.9590605042987337</v>
      </c>
      <c r="M27" s="51">
        <f t="shared" si="3"/>
        <v>0.10465466146093116</v>
      </c>
      <c r="N27" s="52">
        <f t="shared" si="0"/>
        <v>0.75560697418422995</v>
      </c>
      <c r="O27">
        <f t="shared" si="1"/>
        <v>0.23547298828709512</v>
      </c>
    </row>
    <row r="28" spans="1:15" ht="21">
      <c r="A28" s="43"/>
      <c r="B28" s="44"/>
      <c r="C28" s="44"/>
      <c r="D28" s="45"/>
      <c r="E28" s="45"/>
      <c r="J28" s="7">
        <f t="shared" si="4"/>
        <v>2.5</v>
      </c>
      <c r="K28" s="50">
        <f t="shared" si="2"/>
        <v>2.4761770122387752</v>
      </c>
      <c r="L28" s="50">
        <f t="shared" si="2"/>
        <v>1.9590605042987337</v>
      </c>
      <c r="M28" s="51">
        <f t="shared" si="3"/>
        <v>8.3814924204956509E-2</v>
      </c>
      <c r="N28" s="52">
        <f t="shared" si="0"/>
        <v>0.83942189838918646</v>
      </c>
      <c r="O28">
        <f t="shared" si="1"/>
        <v>0.20953731051239127</v>
      </c>
    </row>
    <row r="29" spans="1:15" ht="21">
      <c r="A29" s="43"/>
      <c r="B29" s="44"/>
      <c r="C29" s="44"/>
      <c r="D29" s="45"/>
      <c r="E29" s="45"/>
      <c r="J29" s="7">
        <f t="shared" si="4"/>
        <v>2.75</v>
      </c>
      <c r="K29" s="50">
        <f t="shared" si="2"/>
        <v>2.4761770122387752</v>
      </c>
      <c r="L29" s="50">
        <f t="shared" si="2"/>
        <v>1.9590605042987337</v>
      </c>
      <c r="M29" s="51">
        <f t="shared" si="3"/>
        <v>6.1892107801434393E-2</v>
      </c>
      <c r="N29" s="52">
        <f t="shared" si="0"/>
        <v>0.90131400619062085</v>
      </c>
      <c r="O29">
        <f t="shared" si="1"/>
        <v>0.17020329645394458</v>
      </c>
    </row>
    <row r="30" spans="1:15" ht="21">
      <c r="A30" s="43"/>
      <c r="B30" s="44"/>
      <c r="C30" s="44"/>
      <c r="D30" s="45"/>
      <c r="E30" s="45"/>
      <c r="J30" s="7">
        <f t="shared" si="4"/>
        <v>3</v>
      </c>
      <c r="K30" s="50">
        <f t="shared" si="2"/>
        <v>2.4761770122387752</v>
      </c>
      <c r="L30" s="50">
        <f t="shared" si="2"/>
        <v>1.9590605042987337</v>
      </c>
      <c r="M30" s="51">
        <f t="shared" si="3"/>
        <v>4.2134052229937269E-2</v>
      </c>
      <c r="N30" s="52">
        <f t="shared" si="0"/>
        <v>0.94344805842055812</v>
      </c>
      <c r="O30">
        <f t="shared" si="1"/>
        <v>0.12640215668981181</v>
      </c>
    </row>
    <row r="31" spans="1:15" ht="21">
      <c r="A31" s="43"/>
      <c r="B31" s="44"/>
      <c r="C31" s="44"/>
      <c r="D31" s="45"/>
      <c r="E31" s="45"/>
      <c r="J31" s="7">
        <f t="shared" si="4"/>
        <v>3.25</v>
      </c>
      <c r="K31" s="50">
        <f t="shared" si="2"/>
        <v>2.4761770122387752</v>
      </c>
      <c r="L31" s="50">
        <f t="shared" si="2"/>
        <v>1.9590605042987337</v>
      </c>
      <c r="M31" s="51">
        <f t="shared" si="3"/>
        <v>2.6423518523609135E-2</v>
      </c>
      <c r="N31" s="52">
        <f t="shared" si="0"/>
        <v>0.96987157694416726</v>
      </c>
      <c r="O31">
        <f t="shared" si="1"/>
        <v>8.5876435201729689E-2</v>
      </c>
    </row>
    <row r="32" spans="1:15" ht="21">
      <c r="A32" s="43"/>
      <c r="B32" s="44"/>
      <c r="C32" s="44"/>
      <c r="D32" s="45"/>
      <c r="E32" s="45"/>
      <c r="J32" s="7">
        <f t="shared" si="4"/>
        <v>3.5</v>
      </c>
      <c r="K32" s="50">
        <f t="shared" si="2"/>
        <v>2.4761770122387752</v>
      </c>
      <c r="L32" s="50">
        <f t="shared" si="2"/>
        <v>1.9590605042987337</v>
      </c>
      <c r="M32" s="51">
        <f t="shared" si="3"/>
        <v>1.5248134926614365E-2</v>
      </c>
      <c r="N32" s="52">
        <f t="shared" si="0"/>
        <v>0.98511971187078162</v>
      </c>
      <c r="O32">
        <f t="shared" si="1"/>
        <v>5.3368472243150278E-2</v>
      </c>
    </row>
    <row r="33" spans="1:15" ht="21">
      <c r="A33" s="43"/>
      <c r="B33" s="44"/>
      <c r="C33" s="44"/>
      <c r="D33" s="45"/>
      <c r="E33" s="45"/>
      <c r="J33" s="7">
        <f t="shared" si="4"/>
        <v>3.75</v>
      </c>
      <c r="K33" s="50">
        <f t="shared" si="2"/>
        <v>2.4761770122387752</v>
      </c>
      <c r="L33" s="50">
        <f t="shared" si="2"/>
        <v>1.9590605042987337</v>
      </c>
      <c r="M33" s="51">
        <f t="shared" si="3"/>
        <v>8.0855885708321917E-3</v>
      </c>
      <c r="N33" s="52">
        <f t="shared" si="0"/>
        <v>0.99320530044161381</v>
      </c>
      <c r="O33">
        <f t="shared" si="1"/>
        <v>3.0320957140620719E-2</v>
      </c>
    </row>
    <row r="34" spans="1:15" ht="21">
      <c r="A34" s="43"/>
      <c r="B34" s="44"/>
      <c r="C34" s="44"/>
      <c r="D34" s="45"/>
      <c r="E34" s="45"/>
      <c r="J34" s="7">
        <f t="shared" si="4"/>
        <v>4</v>
      </c>
      <c r="K34" s="50">
        <f t="shared" si="2"/>
        <v>2.4761770122387752</v>
      </c>
      <c r="L34" s="50">
        <f t="shared" si="2"/>
        <v>1.9590605042987337</v>
      </c>
      <c r="M34" s="51">
        <f t="shared" si="3"/>
        <v>3.9337211099462754E-3</v>
      </c>
      <c r="N34" s="52">
        <f t="shared" si="0"/>
        <v>0.99713902155156009</v>
      </c>
      <c r="O34">
        <f t="shared" si="1"/>
        <v>1.5734884439785102E-2</v>
      </c>
    </row>
    <row r="35" spans="1:15" ht="21">
      <c r="A35" s="43"/>
      <c r="B35" s="44"/>
      <c r="C35" s="44"/>
      <c r="D35" s="45"/>
      <c r="E35" s="45"/>
      <c r="J35" s="7">
        <f t="shared" si="4"/>
        <v>4.25</v>
      </c>
      <c r="K35" s="50">
        <f t="shared" si="2"/>
        <v>2.4761770122387752</v>
      </c>
      <c r="L35" s="50">
        <f t="shared" si="2"/>
        <v>1.9590605042987337</v>
      </c>
      <c r="M35" s="51">
        <f t="shared" si="3"/>
        <v>1.7529653079038088E-3</v>
      </c>
      <c r="N35" s="52">
        <f t="shared" si="0"/>
        <v>0.9988919868594639</v>
      </c>
      <c r="O35">
        <f t="shared" si="1"/>
        <v>7.4501025585911873E-3</v>
      </c>
    </row>
    <row r="36" spans="1:15" ht="21">
      <c r="A36" s="43"/>
      <c r="B36" s="44"/>
      <c r="C36" s="44"/>
      <c r="D36" s="45"/>
      <c r="E36" s="45"/>
      <c r="J36" s="7">
        <f t="shared" si="4"/>
        <v>4.5</v>
      </c>
      <c r="K36" s="50">
        <f t="shared" ref="K36:L51" si="5">K35</f>
        <v>2.4761770122387752</v>
      </c>
      <c r="L36" s="50">
        <f t="shared" si="5"/>
        <v>1.9590605042987337</v>
      </c>
      <c r="M36" s="51">
        <f t="shared" si="3"/>
        <v>7.1428424121400269E-4</v>
      </c>
      <c r="N36" s="52">
        <f t="shared" si="0"/>
        <v>0.9996062711006779</v>
      </c>
      <c r="O36">
        <f t="shared" si="1"/>
        <v>3.2142790854630121E-3</v>
      </c>
    </row>
    <row r="37" spans="1:15" ht="21">
      <c r="A37" s="43"/>
      <c r="B37" s="44"/>
      <c r="C37" s="44"/>
      <c r="D37" s="45"/>
      <c r="E37" s="45"/>
      <c r="J37" s="7">
        <f t="shared" si="4"/>
        <v>4.75</v>
      </c>
      <c r="K37" s="50">
        <f t="shared" si="5"/>
        <v>2.4761770122387752</v>
      </c>
      <c r="L37" s="50">
        <f t="shared" si="5"/>
        <v>1.9590605042987337</v>
      </c>
      <c r="M37" s="51">
        <f t="shared" si="3"/>
        <v>2.6566104690417536E-4</v>
      </c>
      <c r="N37" s="52">
        <f t="shared" si="0"/>
        <v>0.99987193214758208</v>
      </c>
      <c r="O37">
        <f t="shared" si="1"/>
        <v>1.2618899727948329E-3</v>
      </c>
    </row>
    <row r="38" spans="1:15">
      <c r="A38" s="40"/>
      <c r="B38" s="40"/>
      <c r="C38" s="40"/>
      <c r="D38" s="40"/>
      <c r="E38" s="40"/>
      <c r="J38" s="7">
        <f t="shared" si="4"/>
        <v>5</v>
      </c>
      <c r="K38" s="50">
        <f t="shared" si="5"/>
        <v>2.4761770122387752</v>
      </c>
      <c r="L38" s="50">
        <f t="shared" si="5"/>
        <v>1.9590605042987337</v>
      </c>
      <c r="M38" s="51">
        <f t="shared" si="3"/>
        <v>9.0025143109073724E-5</v>
      </c>
      <c r="N38" s="52">
        <f t="shared" si="0"/>
        <v>0.99996195729069115</v>
      </c>
      <c r="O38">
        <f t="shared" si="1"/>
        <v>4.5012571554536862E-4</v>
      </c>
    </row>
    <row r="39" spans="1:15" ht="21">
      <c r="A39" s="43"/>
      <c r="B39" s="40"/>
      <c r="C39" s="40"/>
      <c r="D39" s="40"/>
      <c r="E39" s="40"/>
      <c r="J39" s="7">
        <f t="shared" si="4"/>
        <v>5.25</v>
      </c>
      <c r="K39" s="50">
        <f t="shared" si="5"/>
        <v>2.4761770122387752</v>
      </c>
      <c r="L39" s="50">
        <f t="shared" si="5"/>
        <v>1.9590605042987337</v>
      </c>
      <c r="M39" s="51">
        <f t="shared" si="3"/>
        <v>2.7745571254955692E-5</v>
      </c>
      <c r="N39" s="52">
        <f t="shared" si="0"/>
        <v>0.99998970286194611</v>
      </c>
      <c r="O39">
        <f t="shared" si="1"/>
        <v>1.4566424908851738E-4</v>
      </c>
    </row>
    <row r="40" spans="1:15">
      <c r="A40" s="40"/>
      <c r="B40" s="47"/>
      <c r="C40" s="47"/>
      <c r="D40" s="48"/>
      <c r="E40" s="49"/>
      <c r="J40" s="7">
        <f t="shared" si="4"/>
        <v>5.5</v>
      </c>
      <c r="K40" s="50">
        <f t="shared" si="5"/>
        <v>2.4761770122387752</v>
      </c>
      <c r="L40" s="50">
        <f t="shared" si="5"/>
        <v>1.9590605042987337</v>
      </c>
      <c r="M40" s="51">
        <f t="shared" si="3"/>
        <v>7.7630252134364142E-6</v>
      </c>
      <c r="N40" s="52">
        <f t="shared" si="0"/>
        <v>0.99999746588715954</v>
      </c>
      <c r="O40">
        <f t="shared" si="1"/>
        <v>4.2696638673900278E-5</v>
      </c>
    </row>
    <row r="41" spans="1:15">
      <c r="A41" s="40"/>
      <c r="B41" s="47"/>
      <c r="C41" s="47"/>
      <c r="D41" s="48"/>
      <c r="E41" s="49"/>
      <c r="J41" s="7">
        <f t="shared" si="4"/>
        <v>5.75</v>
      </c>
      <c r="K41" s="50">
        <f t="shared" si="5"/>
        <v>2.4761770122387752</v>
      </c>
      <c r="L41" s="50">
        <f t="shared" si="5"/>
        <v>1.9590605042987337</v>
      </c>
      <c r="M41" s="51">
        <f t="shared" si="3"/>
        <v>1.9682989189639954E-6</v>
      </c>
      <c r="N41" s="52">
        <f t="shared" si="0"/>
        <v>0.99999943418607851</v>
      </c>
      <c r="O41">
        <f t="shared" si="1"/>
        <v>1.1317718784042974E-5</v>
      </c>
    </row>
    <row r="42" spans="1:15">
      <c r="A42" s="40"/>
      <c r="B42" s="47"/>
      <c r="C42" s="47"/>
      <c r="D42" s="48"/>
      <c r="E42" s="49"/>
      <c r="J42" s="7">
        <f t="shared" si="4"/>
        <v>6</v>
      </c>
      <c r="K42" s="50">
        <f t="shared" si="5"/>
        <v>2.4761770122387752</v>
      </c>
      <c r="L42" s="50">
        <f t="shared" si="5"/>
        <v>1.9590605042987337</v>
      </c>
      <c r="M42" s="51">
        <f t="shared" si="3"/>
        <v>4.5143254179258463E-7</v>
      </c>
      <c r="N42" s="52">
        <f t="shared" si="0"/>
        <v>0.9999998856186203</v>
      </c>
      <c r="O42">
        <f t="shared" si="1"/>
        <v>2.7085952507555078E-6</v>
      </c>
    </row>
    <row r="43" spans="1:15">
      <c r="A43" s="40"/>
      <c r="B43" s="47"/>
      <c r="C43" s="47"/>
      <c r="D43" s="48"/>
      <c r="E43" s="49"/>
      <c r="J43" s="7">
        <f t="shared" si="4"/>
        <v>6.25</v>
      </c>
      <c r="K43" s="50">
        <f t="shared" si="5"/>
        <v>2.4761770122387752</v>
      </c>
      <c r="L43" s="50">
        <f t="shared" si="5"/>
        <v>1.9590605042987337</v>
      </c>
      <c r="M43" s="51">
        <f t="shared" si="3"/>
        <v>9.3489034513893898E-8</v>
      </c>
      <c r="N43" s="52">
        <f t="shared" si="0"/>
        <v>0.99999997910765481</v>
      </c>
      <c r="O43">
        <f t="shared" si="1"/>
        <v>5.8430646571183686E-7</v>
      </c>
    </row>
    <row r="44" spans="1:15">
      <c r="A44" s="40"/>
      <c r="B44" s="47"/>
      <c r="C44" s="47"/>
      <c r="D44" s="48"/>
      <c r="E44" s="49"/>
      <c r="J44" s="7">
        <f t="shared" si="4"/>
        <v>6.5</v>
      </c>
      <c r="K44" s="50">
        <f t="shared" si="5"/>
        <v>2.4761770122387752</v>
      </c>
      <c r="L44" s="50">
        <f t="shared" si="5"/>
        <v>1.9590605042987337</v>
      </c>
      <c r="M44" s="51">
        <f t="shared" si="3"/>
        <v>1.7451188494277403E-8</v>
      </c>
      <c r="N44" s="52">
        <f t="shared" si="0"/>
        <v>0.99999999655884331</v>
      </c>
      <c r="O44">
        <f t="shared" si="1"/>
        <v>1.1343272521280312E-7</v>
      </c>
    </row>
    <row r="45" spans="1:15">
      <c r="A45" s="40"/>
      <c r="B45" s="47"/>
      <c r="C45" s="47"/>
      <c r="D45" s="48"/>
      <c r="E45" s="49"/>
      <c r="J45" s="7">
        <f t="shared" si="4"/>
        <v>6.75</v>
      </c>
      <c r="K45" s="50">
        <f t="shared" si="5"/>
        <v>2.4761770122387752</v>
      </c>
      <c r="L45" s="50">
        <f t="shared" si="5"/>
        <v>1.9590605042987337</v>
      </c>
      <c r="M45" s="51">
        <f t="shared" si="3"/>
        <v>2.9310508464774898E-9</v>
      </c>
      <c r="N45" s="52">
        <f t="shared" si="0"/>
        <v>0.99999999948989415</v>
      </c>
      <c r="O45">
        <f t="shared" si="1"/>
        <v>1.9784593213723056E-8</v>
      </c>
    </row>
    <row r="46" spans="1:15">
      <c r="A46" s="40"/>
      <c r="B46" s="47"/>
      <c r="C46" s="47"/>
      <c r="D46" s="48"/>
      <c r="E46" s="49"/>
      <c r="J46" s="7">
        <f t="shared" si="4"/>
        <v>7</v>
      </c>
      <c r="K46" s="50">
        <f t="shared" si="5"/>
        <v>2.4761770122387752</v>
      </c>
      <c r="L46" s="50">
        <f t="shared" si="5"/>
        <v>1.9590605042987337</v>
      </c>
      <c r="M46" s="51">
        <f t="shared" si="3"/>
        <v>4.4218162464915167E-10</v>
      </c>
      <c r="N46" s="52">
        <f t="shared" si="0"/>
        <v>0.99999999993207578</v>
      </c>
      <c r="O46">
        <f t="shared" si="1"/>
        <v>3.0952713725440617E-9</v>
      </c>
    </row>
    <row r="47" spans="1:15">
      <c r="A47" s="40"/>
      <c r="B47" s="47"/>
      <c r="C47" s="47"/>
      <c r="D47" s="48"/>
      <c r="E47" s="49"/>
      <c r="J47" s="7">
        <f t="shared" si="4"/>
        <v>7.25</v>
      </c>
      <c r="K47" s="50">
        <f t="shared" si="5"/>
        <v>2.4761770122387752</v>
      </c>
      <c r="L47" s="50">
        <f t="shared" si="5"/>
        <v>1.9590605042987337</v>
      </c>
      <c r="M47" s="51">
        <f t="shared" si="3"/>
        <v>5.9814930786217246E-11</v>
      </c>
      <c r="N47" s="52">
        <f t="shared" si="0"/>
        <v>0.99999999999189071</v>
      </c>
      <c r="O47">
        <f t="shared" si="1"/>
        <v>4.3365824820007504E-10</v>
      </c>
    </row>
    <row r="48" spans="1:15">
      <c r="A48" s="40"/>
      <c r="B48" s="47"/>
      <c r="C48" s="47"/>
      <c r="D48" s="48"/>
      <c r="E48" s="49"/>
      <c r="J48" s="7">
        <f t="shared" si="4"/>
        <v>7.5</v>
      </c>
      <c r="K48" s="50">
        <f t="shared" si="5"/>
        <v>2.4761770122387752</v>
      </c>
      <c r="L48" s="50">
        <f t="shared" si="5"/>
        <v>1.9590605042987337</v>
      </c>
      <c r="M48" s="51">
        <f t="shared" si="3"/>
        <v>7.2428729680495962E-12</v>
      </c>
      <c r="N48" s="52">
        <f t="shared" si="0"/>
        <v>0.99999999999913358</v>
      </c>
      <c r="O48">
        <f t="shared" si="1"/>
        <v>5.4321547260371972E-11</v>
      </c>
    </row>
    <row r="49" spans="1:15">
      <c r="A49" s="40"/>
      <c r="B49" s="47"/>
      <c r="C49" s="47"/>
      <c r="D49" s="48"/>
      <c r="E49" s="49"/>
      <c r="J49" s="7">
        <f t="shared" si="4"/>
        <v>7.75</v>
      </c>
      <c r="K49" s="50">
        <f t="shared" si="5"/>
        <v>2.4761770122387752</v>
      </c>
      <c r="L49" s="50">
        <f t="shared" si="5"/>
        <v>1.9590605042987337</v>
      </c>
      <c r="M49" s="51">
        <f t="shared" si="3"/>
        <v>7.83706433082898E-13</v>
      </c>
      <c r="N49" s="52">
        <f t="shared" si="0"/>
        <v>0.99999999999991729</v>
      </c>
      <c r="O49">
        <f t="shared" si="1"/>
        <v>6.0737248563924595E-12</v>
      </c>
    </row>
    <row r="50" spans="1:15">
      <c r="A50" s="40"/>
      <c r="B50" s="47"/>
      <c r="C50" s="47"/>
      <c r="D50" s="48"/>
      <c r="E50" s="49"/>
      <c r="J50" s="7">
        <f t="shared" si="4"/>
        <v>8</v>
      </c>
      <c r="K50" s="50">
        <f t="shared" si="5"/>
        <v>2.4761770122387752</v>
      </c>
      <c r="L50" s="50">
        <f t="shared" si="5"/>
        <v>1.9590605042987337</v>
      </c>
      <c r="M50" s="51">
        <f t="shared" si="3"/>
        <v>7.5717210279435676E-14</v>
      </c>
      <c r="N50" s="52">
        <f>WEIBULL(J50,K50,L50,TRUE)</f>
        <v>0.99999999999999301</v>
      </c>
      <c r="O50">
        <f t="shared" si="1"/>
        <v>6.0573768223548541E-13</v>
      </c>
    </row>
    <row r="51" spans="1:15">
      <c r="A51" s="40"/>
      <c r="B51" s="47"/>
      <c r="C51" s="47"/>
      <c r="D51" s="48"/>
      <c r="E51" s="49"/>
      <c r="J51" s="7">
        <f t="shared" si="4"/>
        <v>8.25</v>
      </c>
      <c r="K51" s="50">
        <f t="shared" si="5"/>
        <v>2.4761770122387752</v>
      </c>
      <c r="L51" s="50">
        <f t="shared" si="5"/>
        <v>1.9590605042987337</v>
      </c>
      <c r="M51" s="51">
        <f t="shared" si="3"/>
        <v>6.4392935428259079E-15</v>
      </c>
      <c r="N51" s="52">
        <f t="shared" ref="N51:N62" si="6">WEIBULL(J51,K51,L51,TRUE)</f>
        <v>0.99999999999999944</v>
      </c>
      <c r="O51">
        <f t="shared" si="1"/>
        <v>5.312417172831374E-14</v>
      </c>
    </row>
    <row r="52" spans="1:15">
      <c r="A52" s="40"/>
      <c r="B52" s="47"/>
      <c r="C52" s="47"/>
      <c r="D52" s="48"/>
      <c r="E52" s="49"/>
      <c r="J52" s="7">
        <f>J51+0.25</f>
        <v>8.5</v>
      </c>
      <c r="K52" s="50">
        <f t="shared" ref="K52:L62" si="7">K51</f>
        <v>2.4761770122387752</v>
      </c>
      <c r="L52" s="50">
        <f t="shared" si="7"/>
        <v>1.9590605042987337</v>
      </c>
      <c r="M52" s="51">
        <f t="shared" si="3"/>
        <v>0</v>
      </c>
      <c r="N52" s="52">
        <f t="shared" si="6"/>
        <v>1</v>
      </c>
      <c r="O52">
        <f t="shared" si="1"/>
        <v>0</v>
      </c>
    </row>
    <row r="53" spans="1:15">
      <c r="A53" s="40"/>
      <c r="B53" s="47"/>
      <c r="C53" s="47"/>
      <c r="D53" s="48"/>
      <c r="E53" s="49"/>
      <c r="J53" s="7">
        <f t="shared" si="4"/>
        <v>8.75</v>
      </c>
      <c r="K53" s="50">
        <f t="shared" si="7"/>
        <v>2.4761770122387752</v>
      </c>
      <c r="L53" s="50">
        <f t="shared" si="7"/>
        <v>1.9590605042987337</v>
      </c>
      <c r="M53" s="51">
        <f t="shared" si="3"/>
        <v>0</v>
      </c>
      <c r="N53" s="52">
        <f t="shared" si="6"/>
        <v>1</v>
      </c>
      <c r="O53">
        <f t="shared" si="1"/>
        <v>0</v>
      </c>
    </row>
    <row r="54" spans="1:15">
      <c r="A54" s="40"/>
      <c r="B54" s="47"/>
      <c r="C54" s="47"/>
      <c r="D54" s="48"/>
      <c r="E54" s="49"/>
      <c r="J54" s="7">
        <f t="shared" si="4"/>
        <v>9</v>
      </c>
      <c r="K54" s="50">
        <f t="shared" si="7"/>
        <v>2.4761770122387752</v>
      </c>
      <c r="L54" s="50">
        <f t="shared" si="7"/>
        <v>1.9590605042987337</v>
      </c>
      <c r="M54" s="51">
        <f t="shared" si="3"/>
        <v>0</v>
      </c>
      <c r="N54" s="52">
        <f t="shared" si="6"/>
        <v>1</v>
      </c>
      <c r="O54">
        <f t="shared" si="1"/>
        <v>0</v>
      </c>
    </row>
    <row r="55" spans="1:15">
      <c r="A55" s="40"/>
      <c r="B55" s="47"/>
      <c r="C55" s="47"/>
      <c r="D55" s="48"/>
      <c r="E55" s="49"/>
      <c r="J55" s="7">
        <f t="shared" si="4"/>
        <v>9.25</v>
      </c>
      <c r="K55" s="50">
        <f t="shared" si="7"/>
        <v>2.4761770122387752</v>
      </c>
      <c r="L55" s="50">
        <f t="shared" si="7"/>
        <v>1.9590605042987337</v>
      </c>
      <c r="M55" s="51">
        <f t="shared" si="3"/>
        <v>0</v>
      </c>
      <c r="N55" s="52">
        <f t="shared" si="6"/>
        <v>1</v>
      </c>
      <c r="O55">
        <f t="shared" si="1"/>
        <v>0</v>
      </c>
    </row>
    <row r="56" spans="1:15">
      <c r="A56" s="40"/>
      <c r="B56" s="47"/>
      <c r="C56" s="47"/>
      <c r="D56" s="48"/>
      <c r="E56" s="49"/>
      <c r="J56" s="7">
        <f>J55+0.25</f>
        <v>9.5</v>
      </c>
      <c r="K56" s="50">
        <f t="shared" si="7"/>
        <v>2.4761770122387752</v>
      </c>
      <c r="L56" s="50">
        <f t="shared" si="7"/>
        <v>1.9590605042987337</v>
      </c>
      <c r="M56" s="51">
        <f t="shared" si="3"/>
        <v>0</v>
      </c>
      <c r="N56" s="52">
        <f t="shared" si="6"/>
        <v>1</v>
      </c>
      <c r="O56">
        <f t="shared" si="1"/>
        <v>0</v>
      </c>
    </row>
    <row r="57" spans="1:15">
      <c r="A57" s="40"/>
      <c r="B57" s="47"/>
      <c r="C57" s="47"/>
      <c r="D57" s="48"/>
      <c r="E57" s="49"/>
      <c r="J57" s="7">
        <f>J56+0.25</f>
        <v>9.75</v>
      </c>
      <c r="K57" s="50">
        <f t="shared" si="7"/>
        <v>2.4761770122387752</v>
      </c>
      <c r="L57" s="50">
        <f t="shared" si="7"/>
        <v>1.9590605042987337</v>
      </c>
      <c r="M57" s="51">
        <f t="shared" si="3"/>
        <v>0</v>
      </c>
      <c r="N57" s="52">
        <f t="shared" si="6"/>
        <v>1</v>
      </c>
      <c r="O57">
        <f t="shared" si="1"/>
        <v>0</v>
      </c>
    </row>
    <row r="58" spans="1:15">
      <c r="A58" s="40"/>
      <c r="B58" s="47"/>
      <c r="C58" s="47"/>
      <c r="D58" s="48"/>
      <c r="E58" s="49"/>
      <c r="J58" s="7">
        <f t="shared" ref="J58:J62" si="8">J57+0.25</f>
        <v>10</v>
      </c>
      <c r="K58" s="50">
        <f t="shared" si="7"/>
        <v>2.4761770122387752</v>
      </c>
      <c r="L58" s="50">
        <f t="shared" si="7"/>
        <v>1.9590605042987337</v>
      </c>
      <c r="M58" s="51">
        <f t="shared" si="3"/>
        <v>0</v>
      </c>
      <c r="N58" s="52">
        <f t="shared" si="6"/>
        <v>1</v>
      </c>
      <c r="O58">
        <f t="shared" si="1"/>
        <v>0</v>
      </c>
    </row>
    <row r="59" spans="1:15">
      <c r="A59" s="40"/>
      <c r="B59" s="47"/>
      <c r="C59" s="47"/>
      <c r="D59" s="48"/>
      <c r="E59" s="49"/>
      <c r="J59" s="7">
        <f t="shared" si="8"/>
        <v>10.25</v>
      </c>
      <c r="K59" s="50">
        <f t="shared" si="7"/>
        <v>2.4761770122387752</v>
      </c>
      <c r="L59" s="50">
        <f t="shared" si="7"/>
        <v>1.9590605042987337</v>
      </c>
      <c r="M59" s="51">
        <f t="shared" si="3"/>
        <v>0</v>
      </c>
      <c r="N59" s="52">
        <f t="shared" si="6"/>
        <v>1</v>
      </c>
      <c r="O59">
        <f t="shared" si="1"/>
        <v>0</v>
      </c>
    </row>
    <row r="60" spans="1:15">
      <c r="A60" s="40"/>
      <c r="B60" s="47"/>
      <c r="C60" s="47"/>
      <c r="D60" s="48"/>
      <c r="E60" s="49"/>
      <c r="J60" s="7">
        <f t="shared" si="8"/>
        <v>10.5</v>
      </c>
      <c r="K60" s="50">
        <f t="shared" si="7"/>
        <v>2.4761770122387752</v>
      </c>
      <c r="L60" s="50">
        <f t="shared" si="7"/>
        <v>1.9590605042987337</v>
      </c>
      <c r="M60" s="51">
        <f t="shared" si="3"/>
        <v>0</v>
      </c>
      <c r="N60" s="52">
        <f t="shared" si="6"/>
        <v>1</v>
      </c>
      <c r="O60">
        <f t="shared" si="1"/>
        <v>0</v>
      </c>
    </row>
    <row r="61" spans="1:15">
      <c r="A61" s="40"/>
      <c r="B61" s="47"/>
      <c r="C61" s="47"/>
      <c r="D61" s="48"/>
      <c r="E61" s="49"/>
      <c r="J61" s="7">
        <f t="shared" si="8"/>
        <v>10.75</v>
      </c>
      <c r="K61" s="50">
        <f t="shared" si="7"/>
        <v>2.4761770122387752</v>
      </c>
      <c r="L61" s="50">
        <f t="shared" si="7"/>
        <v>1.9590605042987337</v>
      </c>
      <c r="M61" s="51">
        <f t="shared" si="3"/>
        <v>0</v>
      </c>
      <c r="N61" s="52">
        <f t="shared" si="6"/>
        <v>1</v>
      </c>
      <c r="O61">
        <f t="shared" si="1"/>
        <v>0</v>
      </c>
    </row>
    <row r="62" spans="1:15">
      <c r="A62" s="40"/>
      <c r="B62" s="47"/>
      <c r="C62" s="47"/>
      <c r="D62" s="48"/>
      <c r="E62" s="49"/>
      <c r="J62" s="7">
        <f t="shared" si="8"/>
        <v>11</v>
      </c>
      <c r="K62" s="50">
        <f t="shared" si="7"/>
        <v>2.4761770122387752</v>
      </c>
      <c r="L62" s="50">
        <f t="shared" si="7"/>
        <v>1.9590605042987337</v>
      </c>
      <c r="M62" s="51">
        <f t="shared" si="3"/>
        <v>0</v>
      </c>
      <c r="N62" s="52">
        <f t="shared" si="6"/>
        <v>1</v>
      </c>
      <c r="O62">
        <f t="shared" si="1"/>
        <v>0</v>
      </c>
    </row>
    <row r="63" spans="1:15">
      <c r="A63" s="40"/>
      <c r="B63" s="47"/>
      <c r="C63" s="47"/>
      <c r="D63" s="48"/>
      <c r="E63" s="49"/>
    </row>
    <row r="64" spans="1:15">
      <c r="A64" s="40"/>
      <c r="B64" s="47"/>
      <c r="C64" s="47"/>
      <c r="D64" s="48"/>
      <c r="E64" s="49"/>
    </row>
    <row r="65" spans="1:5">
      <c r="A65" s="40"/>
      <c r="B65" s="47"/>
      <c r="C65" s="47"/>
      <c r="D65" s="48"/>
      <c r="E65" s="49"/>
    </row>
    <row r="66" spans="1:5">
      <c r="A66" s="40"/>
      <c r="B66" s="47"/>
      <c r="C66" s="47"/>
      <c r="D66" s="48"/>
      <c r="E66" s="49"/>
    </row>
    <row r="67" spans="1:5">
      <c r="A67" s="40"/>
      <c r="B67" s="47"/>
      <c r="C67" s="47"/>
      <c r="D67" s="48"/>
      <c r="E67" s="49"/>
    </row>
    <row r="68" spans="1:5">
      <c r="A68" s="40"/>
      <c r="B68" s="47"/>
      <c r="C68" s="47"/>
      <c r="D68" s="48"/>
      <c r="E68" s="49"/>
    </row>
    <row r="69" spans="1:5">
      <c r="A69" s="40"/>
      <c r="B69" s="47"/>
      <c r="C69" s="47"/>
      <c r="D69" s="48"/>
      <c r="E69" s="49"/>
    </row>
    <row r="70" spans="1:5">
      <c r="A70" s="40"/>
      <c r="B70" s="47"/>
      <c r="C70" s="47"/>
      <c r="D70" s="48"/>
      <c r="E70" s="49"/>
    </row>
    <row r="71" spans="1:5">
      <c r="A71" s="40"/>
      <c r="B71" s="47"/>
      <c r="C71" s="47"/>
      <c r="D71" s="48"/>
      <c r="E71" s="49"/>
    </row>
    <row r="72" spans="1:5">
      <c r="A72" s="40"/>
      <c r="B72" s="47"/>
      <c r="C72" s="47"/>
      <c r="D72" s="48"/>
      <c r="E72" s="49"/>
    </row>
    <row r="73" spans="1:5">
      <c r="A73" s="40"/>
      <c r="B73" s="47"/>
      <c r="C73" s="47"/>
      <c r="D73" s="48"/>
      <c r="E73" s="49"/>
    </row>
    <row r="74" spans="1:5">
      <c r="A74" s="40"/>
      <c r="B74" s="47"/>
      <c r="C74" s="47"/>
      <c r="D74" s="48"/>
      <c r="E74" s="49"/>
    </row>
    <row r="75" spans="1:5">
      <c r="A75" s="40"/>
      <c r="B75" s="47"/>
      <c r="C75" s="47"/>
      <c r="D75" s="48"/>
      <c r="E75" s="49"/>
    </row>
    <row r="76" spans="1:5">
      <c r="A76" s="40"/>
      <c r="B76" s="47"/>
      <c r="C76" s="47"/>
      <c r="D76" s="48"/>
      <c r="E76" s="49"/>
    </row>
    <row r="77" spans="1:5">
      <c r="A77" s="40"/>
      <c r="B77" s="47"/>
      <c r="C77" s="47"/>
      <c r="D77" s="48"/>
      <c r="E77" s="49"/>
    </row>
    <row r="78" spans="1:5">
      <c r="A78" s="40"/>
      <c r="B78" s="47"/>
      <c r="C78" s="47"/>
      <c r="D78" s="48"/>
      <c r="E78" s="49"/>
    </row>
    <row r="79" spans="1:5">
      <c r="A79" s="40"/>
      <c r="B79" s="47"/>
      <c r="C79" s="47"/>
      <c r="D79" s="48"/>
      <c r="E79" s="49"/>
    </row>
    <row r="80" spans="1:5">
      <c r="A80" s="40"/>
      <c r="B80" s="47"/>
      <c r="C80" s="47"/>
      <c r="D80" s="48"/>
      <c r="E80" s="49"/>
    </row>
    <row r="81" spans="1:5">
      <c r="A81" s="40"/>
      <c r="B81" s="47"/>
      <c r="C81" s="47"/>
      <c r="D81" s="48"/>
      <c r="E81" s="49"/>
    </row>
    <row r="82" spans="1:5">
      <c r="A82" s="40"/>
      <c r="B82" s="47"/>
      <c r="C82" s="47"/>
      <c r="D82" s="48"/>
      <c r="E82" s="49"/>
    </row>
    <row r="83" spans="1:5">
      <c r="A83" s="40"/>
      <c r="B83" s="47"/>
      <c r="C83" s="47"/>
      <c r="D83" s="48"/>
      <c r="E83" s="49"/>
    </row>
    <row r="84" spans="1:5">
      <c r="A84" s="40"/>
      <c r="B84" s="47"/>
      <c r="C84" s="47"/>
      <c r="D84" s="48"/>
      <c r="E84" s="49"/>
    </row>
    <row r="85" spans="1:5">
      <c r="A85" s="40"/>
      <c r="B85" s="40"/>
      <c r="C85" s="40"/>
      <c r="D85" s="40"/>
      <c r="E85" s="40"/>
    </row>
  </sheetData>
  <mergeCells count="9">
    <mergeCell ref="C20:D21"/>
    <mergeCell ref="B24:C24"/>
    <mergeCell ref="D24:E24"/>
    <mergeCell ref="A1:E3"/>
    <mergeCell ref="K1:L1"/>
    <mergeCell ref="G8:G10"/>
    <mergeCell ref="C12:D12"/>
    <mergeCell ref="F14:G15"/>
    <mergeCell ref="F17:G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79</vt:i4>
      </vt:variant>
    </vt:vector>
  </HeadingPairs>
  <TitlesOfParts>
    <vt:vector size="79" baseType="lpstr">
      <vt:lpstr>Récapitulatif</vt:lpstr>
      <vt:lpstr>EPM -Jan </vt:lpstr>
      <vt:lpstr>EPM -Fev</vt:lpstr>
      <vt:lpstr>EPM -Mars</vt:lpstr>
      <vt:lpstr>EPM -Avril</vt:lpstr>
      <vt:lpstr>EPM -Mai</vt:lpstr>
      <vt:lpstr>EPM -Juin</vt:lpstr>
      <vt:lpstr>EPM -Juillet</vt:lpstr>
      <vt:lpstr>EPM -Aout</vt:lpstr>
      <vt:lpstr>EPM -Sept</vt:lpstr>
      <vt:lpstr>EPM -Oct</vt:lpstr>
      <vt:lpstr>EPM -Nov</vt:lpstr>
      <vt:lpstr>EPM -Dec</vt:lpstr>
      <vt:lpstr>EPM -Moy</vt:lpstr>
      <vt:lpstr>EM -Jan</vt:lpstr>
      <vt:lpstr>EM -Fev</vt:lpstr>
      <vt:lpstr>EM -Mars</vt:lpstr>
      <vt:lpstr>EM -Avril</vt:lpstr>
      <vt:lpstr>EM -Mai</vt:lpstr>
      <vt:lpstr>EM -Juin</vt:lpstr>
      <vt:lpstr>EM -Juillet</vt:lpstr>
      <vt:lpstr>EM -Août</vt:lpstr>
      <vt:lpstr>EM -Sept</vt:lpstr>
      <vt:lpstr>EM -Octobre</vt:lpstr>
      <vt:lpstr>EM -Nov</vt:lpstr>
      <vt:lpstr>EM -Dec</vt:lpstr>
      <vt:lpstr>EM -Avg</vt:lpstr>
      <vt:lpstr>GM -Jan-</vt:lpstr>
      <vt:lpstr>GM -Feb</vt:lpstr>
      <vt:lpstr>GM -Mar</vt:lpstr>
      <vt:lpstr>GM -Avril</vt:lpstr>
      <vt:lpstr>GM -Mai</vt:lpstr>
      <vt:lpstr>GM -Juin</vt:lpstr>
      <vt:lpstr>GM -Juillet</vt:lpstr>
      <vt:lpstr>GM -Août</vt:lpstr>
      <vt:lpstr>GM -Sept</vt:lpstr>
      <vt:lpstr>GM -Oct</vt:lpstr>
      <vt:lpstr>GM -Nov</vt:lpstr>
      <vt:lpstr>GM -Dec</vt:lpstr>
      <vt:lpstr>GM -Moy </vt:lpstr>
      <vt:lpstr>MLM -Jan</vt:lpstr>
      <vt:lpstr>MLM -Feb</vt:lpstr>
      <vt:lpstr>MLM -Mar</vt:lpstr>
      <vt:lpstr>MLM -Avril</vt:lpstr>
      <vt:lpstr>MLM -Mai</vt:lpstr>
      <vt:lpstr>MLM -Juin</vt:lpstr>
      <vt:lpstr>MLM -Juillet</vt:lpstr>
      <vt:lpstr>MLM -Août</vt:lpstr>
      <vt:lpstr>MLM -Sept</vt:lpstr>
      <vt:lpstr>MLM -Oct</vt:lpstr>
      <vt:lpstr>MLM -Nov</vt:lpstr>
      <vt:lpstr>MLM -Dec</vt:lpstr>
      <vt:lpstr>MLM -Moy</vt:lpstr>
      <vt:lpstr>MMLM -Jan</vt:lpstr>
      <vt:lpstr>MMLM -Feb</vt:lpstr>
      <vt:lpstr>MMLM -Mar</vt:lpstr>
      <vt:lpstr>MMLM -Avril</vt:lpstr>
      <vt:lpstr>MMLM -Mai</vt:lpstr>
      <vt:lpstr>MMLM -Juin</vt:lpstr>
      <vt:lpstr>MMLM -Juillet</vt:lpstr>
      <vt:lpstr>MMLM -Août</vt:lpstr>
      <vt:lpstr>MMLM -Sept</vt:lpstr>
      <vt:lpstr>MMLM -Oct</vt:lpstr>
      <vt:lpstr>MMLM -Nov</vt:lpstr>
      <vt:lpstr>MMLM -Dec</vt:lpstr>
      <vt:lpstr>MMLM -Moy</vt:lpstr>
      <vt:lpstr>EPFM-Jan</vt:lpstr>
      <vt:lpstr>EPFM-Feb</vt:lpstr>
      <vt:lpstr>EPFM-Mar</vt:lpstr>
      <vt:lpstr>EPFM-Avril</vt:lpstr>
      <vt:lpstr>EPFM-Mai</vt:lpstr>
      <vt:lpstr>EPFM-Juin</vt:lpstr>
      <vt:lpstr>EPFM-Juillet</vt:lpstr>
      <vt:lpstr>EPFM-Août</vt:lpstr>
      <vt:lpstr>EPFM-Sept</vt:lpstr>
      <vt:lpstr>EPFM-Oct</vt:lpstr>
      <vt:lpstr>EPFM-Nov</vt:lpstr>
      <vt:lpstr>EPFM-Dec</vt:lpstr>
      <vt:lpstr>EPFM-Moy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kidmo kaoga dieudonné</cp:lastModifiedBy>
  <dcterms:created xsi:type="dcterms:W3CDTF">2014-02-24T07:24:43Z</dcterms:created>
  <dcterms:modified xsi:type="dcterms:W3CDTF">2014-05-03T13:31:29Z</dcterms:modified>
</cp:coreProperties>
</file>